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embeddings/oleObject2.bin" ContentType="application/vnd.openxmlformats-officedocument.oleObject"/>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工作资料\论文\计算文件\"/>
    </mc:Choice>
  </mc:AlternateContent>
  <xr:revisionPtr revIDLastSave="0" documentId="13_ncr:1_{8933F1F8-8885-4878-8B5F-A5D49D955CA2}" xr6:coauthVersionLast="47" xr6:coauthVersionMax="47" xr10:uidLastSave="{00000000-0000-0000-0000-000000000000}"/>
  <bookViews>
    <workbookView xWindow="-108" yWindow="-108" windowWidth="30936" windowHeight="18696" tabRatio="593" activeTab="1" xr2:uid="{00000000-000D-0000-FFFF-FFFF00000000}"/>
  </bookViews>
  <sheets>
    <sheet name="Input" sheetId="17" r:id="rId1"/>
    <sheet name="Calculation" sheetId="4" r:id="rId2"/>
    <sheet name="W.H curve" sheetId="6" r:id="rId3"/>
    <sheet name="erosion model" sheetId="12" r:id="rId4"/>
    <sheet name="calculation2" sheetId="15" r:id="rId5"/>
    <sheet name="User Manual" sheetId="3" r:id="rId6"/>
    <sheet name="Sheet1" sheetId="18" r:id="rId7"/>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0" i="6" l="1"/>
  <c r="V9" i="6"/>
  <c r="U12" i="6"/>
  <c r="V8" i="6"/>
  <c r="K11" i="4"/>
  <c r="K10" i="4"/>
  <c r="B61" i="4" l="1"/>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X9" i="6" a="1"/>
  <c r="X10" i="6" a="1"/>
  <c r="X8" i="6" a="1"/>
  <c r="X10" i="6" l="1"/>
  <c r="X9" i="6"/>
  <c r="X8" i="6"/>
  <c r="P51" i="4"/>
  <c r="L51" i="4" l="1"/>
  <c r="D61" i="4" s="1"/>
  <c r="Z642" i="4" l="1"/>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61" i="4"/>
  <c r="L50" i="4"/>
  <c r="V54" i="4"/>
  <c r="L54" i="4"/>
  <c r="L53" i="4"/>
  <c r="M53" i="4" s="1"/>
  <c r="L55" i="4"/>
  <c r="L52" i="4"/>
  <c r="P52" i="4"/>
  <c r="P53" i="4"/>
  <c r="E61" i="15"/>
  <c r="F61" i="15" s="1"/>
  <c r="J62" i="15"/>
  <c r="J61" i="15"/>
  <c r="C61" i="15"/>
  <c r="C55" i="15"/>
  <c r="P54" i="15"/>
  <c r="L54" i="15"/>
  <c r="F54" i="15"/>
  <c r="P53" i="15"/>
  <c r="S51" i="15" s="1"/>
  <c r="L53" i="15"/>
  <c r="M53" i="15" s="1"/>
  <c r="F53" i="15"/>
  <c r="C53" i="15"/>
  <c r="P52" i="15"/>
  <c r="L52" i="15"/>
  <c r="F52" i="15"/>
  <c r="C52" i="15"/>
  <c r="P51" i="15"/>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642" i="4"/>
  <c r="AL643" i="4"/>
  <c r="AL644" i="4"/>
  <c r="AL645" i="4"/>
  <c r="AL646" i="4"/>
  <c r="AL647" i="4"/>
  <c r="AL648" i="4"/>
  <c r="AL649" i="4"/>
  <c r="AL650" i="4"/>
  <c r="AL651" i="4"/>
  <c r="AL652" i="4"/>
  <c r="AL653" i="4"/>
  <c r="AL654" i="4"/>
  <c r="AL655" i="4"/>
  <c r="AL656" i="4"/>
  <c r="AL657" i="4"/>
  <c r="AL658" i="4"/>
  <c r="AL659" i="4"/>
  <c r="AL660" i="4"/>
  <c r="AL661" i="4"/>
  <c r="AL662" i="4"/>
  <c r="AL663" i="4"/>
  <c r="AL664" i="4"/>
  <c r="AL665" i="4"/>
  <c r="AL666" i="4"/>
  <c r="AL667" i="4"/>
  <c r="AL668" i="4"/>
  <c r="AL669" i="4"/>
  <c r="AL670" i="4"/>
  <c r="AL671" i="4"/>
  <c r="AL672" i="4"/>
  <c r="AL673" i="4"/>
  <c r="AL674" i="4"/>
  <c r="AL675" i="4"/>
  <c r="AL676" i="4"/>
  <c r="AL677" i="4"/>
  <c r="AL678" i="4"/>
  <c r="AL679" i="4"/>
  <c r="AL680" i="4"/>
  <c r="AL681" i="4"/>
  <c r="AL682" i="4"/>
  <c r="AL683" i="4"/>
  <c r="AL684" i="4"/>
  <c r="AL685" i="4"/>
  <c r="AL686" i="4"/>
  <c r="AL687" i="4"/>
  <c r="AL688" i="4"/>
  <c r="AL689" i="4"/>
  <c r="AL690" i="4"/>
  <c r="AL691" i="4"/>
  <c r="AL692" i="4"/>
  <c r="AL693" i="4"/>
  <c r="AL694" i="4"/>
  <c r="AL695" i="4"/>
  <c r="AL696" i="4"/>
  <c r="AL697" i="4"/>
  <c r="AL698" i="4"/>
  <c r="AL699" i="4"/>
  <c r="AL700" i="4"/>
  <c r="AL701" i="4"/>
  <c r="AL702" i="4"/>
  <c r="AL703" i="4"/>
  <c r="AL704" i="4"/>
  <c r="AL705" i="4"/>
  <c r="AL706" i="4"/>
  <c r="AL707" i="4"/>
  <c r="AL708" i="4"/>
  <c r="AL709" i="4"/>
  <c r="AL710" i="4"/>
  <c r="AL711" i="4"/>
  <c r="AL712" i="4"/>
  <c r="AL713" i="4"/>
  <c r="AL714" i="4"/>
  <c r="AL715" i="4"/>
  <c r="AL716" i="4"/>
  <c r="AL717" i="4"/>
  <c r="AL718" i="4"/>
  <c r="AL719" i="4"/>
  <c r="AL720" i="4"/>
  <c r="AL721" i="4"/>
  <c r="AL722" i="4"/>
  <c r="AL723" i="4"/>
  <c r="AL724" i="4"/>
  <c r="AL725" i="4"/>
  <c r="AL726" i="4"/>
  <c r="AL727" i="4"/>
  <c r="AL728" i="4"/>
  <c r="AL729" i="4"/>
  <c r="AL730" i="4"/>
  <c r="AL731" i="4"/>
  <c r="AL732" i="4"/>
  <c r="AL733" i="4"/>
  <c r="AL734" i="4"/>
  <c r="AL735" i="4"/>
  <c r="AL736" i="4"/>
  <c r="AL737" i="4"/>
  <c r="AL738" i="4"/>
  <c r="AL739" i="4"/>
  <c r="AL740" i="4"/>
  <c r="AL741" i="4"/>
  <c r="AL742" i="4"/>
  <c r="AL743" i="4"/>
  <c r="AL744" i="4"/>
  <c r="AL745" i="4"/>
  <c r="AL746" i="4"/>
  <c r="AL747" i="4"/>
  <c r="AL748" i="4"/>
  <c r="AL749" i="4"/>
  <c r="AL750" i="4"/>
  <c r="AL751" i="4"/>
  <c r="AL752" i="4"/>
  <c r="AL753" i="4"/>
  <c r="AL754" i="4"/>
  <c r="AL755" i="4"/>
  <c r="AL756" i="4"/>
  <c r="AL757" i="4"/>
  <c r="AL758" i="4"/>
  <c r="AL759" i="4"/>
  <c r="AL760" i="4"/>
  <c r="AL761" i="4"/>
  <c r="AL762" i="4"/>
  <c r="AL763" i="4"/>
  <c r="AL764" i="4"/>
  <c r="AL765" i="4"/>
  <c r="AL766" i="4"/>
  <c r="AL767" i="4"/>
  <c r="AL768" i="4"/>
  <c r="AL769" i="4"/>
  <c r="AL770" i="4"/>
  <c r="AL771" i="4"/>
  <c r="AL772" i="4"/>
  <c r="AL773" i="4"/>
  <c r="AL774" i="4"/>
  <c r="AL775" i="4"/>
  <c r="AL776" i="4"/>
  <c r="AL777" i="4"/>
  <c r="AL778" i="4"/>
  <c r="AL779" i="4"/>
  <c r="AL780" i="4"/>
  <c r="AL781" i="4"/>
  <c r="AL782" i="4"/>
  <c r="AL783" i="4"/>
  <c r="AL784" i="4"/>
  <c r="AL785" i="4"/>
  <c r="AL786" i="4"/>
  <c r="AL787" i="4"/>
  <c r="AL788" i="4"/>
  <c r="AL789" i="4"/>
  <c r="AL790" i="4"/>
  <c r="AL791" i="4"/>
  <c r="AL792" i="4"/>
  <c r="AL793" i="4"/>
  <c r="AL794" i="4"/>
  <c r="AL795" i="4"/>
  <c r="AL796" i="4"/>
  <c r="AL797" i="4"/>
  <c r="AL798" i="4"/>
  <c r="AL799" i="4"/>
  <c r="AL800" i="4"/>
  <c r="AL801" i="4"/>
  <c r="AL802" i="4"/>
  <c r="AL803" i="4"/>
  <c r="AL804" i="4"/>
  <c r="AL805" i="4"/>
  <c r="AL806" i="4"/>
  <c r="AL807" i="4"/>
  <c r="AL808" i="4"/>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642" i="4"/>
  <c r="AK643" i="4"/>
  <c r="AK644" i="4"/>
  <c r="AK645" i="4"/>
  <c r="AK646" i="4"/>
  <c r="AK647" i="4"/>
  <c r="AK648" i="4"/>
  <c r="AK649" i="4"/>
  <c r="AK650" i="4"/>
  <c r="AK651" i="4"/>
  <c r="AK652" i="4"/>
  <c r="AK653" i="4"/>
  <c r="AK654" i="4"/>
  <c r="AK655" i="4"/>
  <c r="AK656" i="4"/>
  <c r="AK657" i="4"/>
  <c r="AK658" i="4"/>
  <c r="AK659" i="4"/>
  <c r="AK660" i="4"/>
  <c r="AK661" i="4"/>
  <c r="AK662" i="4"/>
  <c r="AK663" i="4"/>
  <c r="AK664" i="4"/>
  <c r="AK665" i="4"/>
  <c r="AK666" i="4"/>
  <c r="AK667" i="4"/>
  <c r="AK668" i="4"/>
  <c r="AK669" i="4"/>
  <c r="AK670" i="4"/>
  <c r="AK671" i="4"/>
  <c r="AK672" i="4"/>
  <c r="AK673" i="4"/>
  <c r="AK674" i="4"/>
  <c r="AK675" i="4"/>
  <c r="AK676" i="4"/>
  <c r="AK677" i="4"/>
  <c r="AK678" i="4"/>
  <c r="AK679" i="4"/>
  <c r="AK680" i="4"/>
  <c r="AK681" i="4"/>
  <c r="AK682" i="4"/>
  <c r="AK683" i="4"/>
  <c r="AK684" i="4"/>
  <c r="AK685" i="4"/>
  <c r="AK686" i="4"/>
  <c r="AK687" i="4"/>
  <c r="AK688" i="4"/>
  <c r="AK689" i="4"/>
  <c r="AK690" i="4"/>
  <c r="AK691" i="4"/>
  <c r="AK692" i="4"/>
  <c r="AK693" i="4"/>
  <c r="AK694" i="4"/>
  <c r="AK695" i="4"/>
  <c r="AK696" i="4"/>
  <c r="AK697" i="4"/>
  <c r="AK698" i="4"/>
  <c r="AK699" i="4"/>
  <c r="AK700" i="4"/>
  <c r="AK701" i="4"/>
  <c r="AK702" i="4"/>
  <c r="AK703" i="4"/>
  <c r="AK704" i="4"/>
  <c r="AK705" i="4"/>
  <c r="AK706" i="4"/>
  <c r="AK707" i="4"/>
  <c r="AK708" i="4"/>
  <c r="AK709" i="4"/>
  <c r="AK710" i="4"/>
  <c r="AK711" i="4"/>
  <c r="AK712" i="4"/>
  <c r="AK713" i="4"/>
  <c r="AK714" i="4"/>
  <c r="AK715" i="4"/>
  <c r="AK716" i="4"/>
  <c r="AK717" i="4"/>
  <c r="AK718" i="4"/>
  <c r="AK719" i="4"/>
  <c r="AK720" i="4"/>
  <c r="AK721" i="4"/>
  <c r="AK722" i="4"/>
  <c r="AK723" i="4"/>
  <c r="AK724" i="4"/>
  <c r="AK725" i="4"/>
  <c r="AK726" i="4"/>
  <c r="AK727" i="4"/>
  <c r="AK728" i="4"/>
  <c r="AK729" i="4"/>
  <c r="AK730" i="4"/>
  <c r="AK731" i="4"/>
  <c r="AK732" i="4"/>
  <c r="AK733" i="4"/>
  <c r="AK734" i="4"/>
  <c r="AK735" i="4"/>
  <c r="AK736" i="4"/>
  <c r="AK737" i="4"/>
  <c r="AK738" i="4"/>
  <c r="AK739" i="4"/>
  <c r="AK740" i="4"/>
  <c r="AK741" i="4"/>
  <c r="AK742" i="4"/>
  <c r="AK743" i="4"/>
  <c r="AK744" i="4"/>
  <c r="AK745" i="4"/>
  <c r="AK746" i="4"/>
  <c r="AK747" i="4"/>
  <c r="AK748" i="4"/>
  <c r="AK749" i="4"/>
  <c r="AK750" i="4"/>
  <c r="AK751" i="4"/>
  <c r="AK752" i="4"/>
  <c r="AK753" i="4"/>
  <c r="AK754" i="4"/>
  <c r="AK755" i="4"/>
  <c r="AK756" i="4"/>
  <c r="AK757" i="4"/>
  <c r="AK758" i="4"/>
  <c r="AK759" i="4"/>
  <c r="AK760" i="4"/>
  <c r="AK761" i="4"/>
  <c r="AK762" i="4"/>
  <c r="AK763" i="4"/>
  <c r="AK764" i="4"/>
  <c r="AK765" i="4"/>
  <c r="AK766" i="4"/>
  <c r="AK767" i="4"/>
  <c r="AK768" i="4"/>
  <c r="AK769" i="4"/>
  <c r="AK770" i="4"/>
  <c r="AK771" i="4"/>
  <c r="AK772" i="4"/>
  <c r="AK773" i="4"/>
  <c r="AK774" i="4"/>
  <c r="AK775" i="4"/>
  <c r="AK776" i="4"/>
  <c r="AK777" i="4"/>
  <c r="AK778" i="4"/>
  <c r="AK779" i="4"/>
  <c r="AK780" i="4"/>
  <c r="AK781" i="4"/>
  <c r="AK782" i="4"/>
  <c r="AK783" i="4"/>
  <c r="AK784" i="4"/>
  <c r="AK785" i="4"/>
  <c r="AK786" i="4"/>
  <c r="AK787" i="4"/>
  <c r="AK788" i="4"/>
  <c r="AK789" i="4"/>
  <c r="AK790" i="4"/>
  <c r="AK791" i="4"/>
  <c r="AK792" i="4"/>
  <c r="AK793" i="4"/>
  <c r="AK794" i="4"/>
  <c r="AK795" i="4"/>
  <c r="AK796" i="4"/>
  <c r="AK797" i="4"/>
  <c r="AK798" i="4"/>
  <c r="AK799" i="4"/>
  <c r="AK800" i="4"/>
  <c r="AK801" i="4"/>
  <c r="AK802" i="4"/>
  <c r="AK803" i="4"/>
  <c r="AK804" i="4"/>
  <c r="AK805" i="4"/>
  <c r="AK806" i="4"/>
  <c r="AK807" i="4"/>
  <c r="AK808"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5"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642" i="4"/>
  <c r="AI643" i="4"/>
  <c r="AI644" i="4"/>
  <c r="AI645" i="4"/>
  <c r="AI646" i="4"/>
  <c r="AI647" i="4"/>
  <c r="AI648" i="4"/>
  <c r="AI649" i="4"/>
  <c r="AI650" i="4"/>
  <c r="AI651" i="4"/>
  <c r="AI652" i="4"/>
  <c r="AI653" i="4"/>
  <c r="AI654" i="4"/>
  <c r="AI655" i="4"/>
  <c r="AI656" i="4"/>
  <c r="AI657" i="4"/>
  <c r="AI658" i="4"/>
  <c r="AI659" i="4"/>
  <c r="AI660" i="4"/>
  <c r="AI661" i="4"/>
  <c r="AI662" i="4"/>
  <c r="AI663" i="4"/>
  <c r="AI664" i="4"/>
  <c r="AI665" i="4"/>
  <c r="AI666" i="4"/>
  <c r="AI667" i="4"/>
  <c r="AI668" i="4"/>
  <c r="AI669" i="4"/>
  <c r="AI670" i="4"/>
  <c r="AI671" i="4"/>
  <c r="AI672" i="4"/>
  <c r="AI673" i="4"/>
  <c r="AI674" i="4"/>
  <c r="AI675" i="4"/>
  <c r="AI676" i="4"/>
  <c r="AI677" i="4"/>
  <c r="AI678" i="4"/>
  <c r="AI679" i="4"/>
  <c r="AI680" i="4"/>
  <c r="AI681" i="4"/>
  <c r="AI682" i="4"/>
  <c r="AI683" i="4"/>
  <c r="AI684" i="4"/>
  <c r="AI685" i="4"/>
  <c r="AI686" i="4"/>
  <c r="AI687" i="4"/>
  <c r="AI688" i="4"/>
  <c r="AI689" i="4"/>
  <c r="AI690" i="4"/>
  <c r="AI691" i="4"/>
  <c r="AI692" i="4"/>
  <c r="AI693" i="4"/>
  <c r="AI694" i="4"/>
  <c r="AI695" i="4"/>
  <c r="AI696" i="4"/>
  <c r="AI697" i="4"/>
  <c r="AI698" i="4"/>
  <c r="AI699" i="4"/>
  <c r="AI700" i="4"/>
  <c r="AI701" i="4"/>
  <c r="AI702" i="4"/>
  <c r="AI703" i="4"/>
  <c r="AI704" i="4"/>
  <c r="AI705" i="4"/>
  <c r="AI706" i="4"/>
  <c r="AI707" i="4"/>
  <c r="AI708" i="4"/>
  <c r="AI709" i="4"/>
  <c r="AI710" i="4"/>
  <c r="AI711" i="4"/>
  <c r="AI712" i="4"/>
  <c r="AI713" i="4"/>
  <c r="AI714" i="4"/>
  <c r="AI715" i="4"/>
  <c r="AI716" i="4"/>
  <c r="AI717" i="4"/>
  <c r="AI718" i="4"/>
  <c r="AI719" i="4"/>
  <c r="AI720" i="4"/>
  <c r="AI721" i="4"/>
  <c r="AI722" i="4"/>
  <c r="AI723" i="4"/>
  <c r="AI724" i="4"/>
  <c r="AI725" i="4"/>
  <c r="AI726" i="4"/>
  <c r="AI727" i="4"/>
  <c r="AI728" i="4"/>
  <c r="AI729" i="4"/>
  <c r="AI730" i="4"/>
  <c r="AI731" i="4"/>
  <c r="AI732" i="4"/>
  <c r="AI733" i="4"/>
  <c r="AI734" i="4"/>
  <c r="AI735" i="4"/>
  <c r="AI736" i="4"/>
  <c r="AI737" i="4"/>
  <c r="AI738" i="4"/>
  <c r="AI739" i="4"/>
  <c r="AI740" i="4"/>
  <c r="AI741" i="4"/>
  <c r="AI742" i="4"/>
  <c r="AI743" i="4"/>
  <c r="AI744" i="4"/>
  <c r="AI745" i="4"/>
  <c r="AI746" i="4"/>
  <c r="AI747" i="4"/>
  <c r="AI748" i="4"/>
  <c r="AI749" i="4"/>
  <c r="AI750" i="4"/>
  <c r="AI751" i="4"/>
  <c r="AI752" i="4"/>
  <c r="AI753" i="4"/>
  <c r="AI754" i="4"/>
  <c r="AI755" i="4"/>
  <c r="AI756" i="4"/>
  <c r="AI757" i="4"/>
  <c r="AI758" i="4"/>
  <c r="AI759" i="4"/>
  <c r="AI760" i="4"/>
  <c r="AI761" i="4"/>
  <c r="AI762" i="4"/>
  <c r="AI763" i="4"/>
  <c r="AI764" i="4"/>
  <c r="AI765" i="4"/>
  <c r="AI766" i="4"/>
  <c r="AI767" i="4"/>
  <c r="AI768" i="4"/>
  <c r="AI769" i="4"/>
  <c r="AI770" i="4"/>
  <c r="AI771" i="4"/>
  <c r="AI772" i="4"/>
  <c r="AI773" i="4"/>
  <c r="AI774" i="4"/>
  <c r="AI775" i="4"/>
  <c r="AI776" i="4"/>
  <c r="AI777" i="4"/>
  <c r="AI778" i="4"/>
  <c r="AI779" i="4"/>
  <c r="AI780" i="4"/>
  <c r="AI781" i="4"/>
  <c r="AI782" i="4"/>
  <c r="AI783" i="4"/>
  <c r="AI784" i="4"/>
  <c r="AI785" i="4"/>
  <c r="AI786" i="4"/>
  <c r="AI787" i="4"/>
  <c r="AI788" i="4"/>
  <c r="AI789" i="4"/>
  <c r="AI790" i="4"/>
  <c r="AI791" i="4"/>
  <c r="AI792" i="4"/>
  <c r="AI793" i="4"/>
  <c r="AI794" i="4"/>
  <c r="AI795" i="4"/>
  <c r="AI796" i="4"/>
  <c r="AI797" i="4"/>
  <c r="AI798" i="4"/>
  <c r="AI799" i="4"/>
  <c r="AI800" i="4"/>
  <c r="AI801" i="4"/>
  <c r="AI802" i="4"/>
  <c r="AI803" i="4"/>
  <c r="AI804" i="4"/>
  <c r="AI805" i="4"/>
  <c r="AI806" i="4"/>
  <c r="AI807" i="4"/>
  <c r="AI808"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642" i="4"/>
  <c r="AH643" i="4"/>
  <c r="AH644" i="4"/>
  <c r="AH645" i="4"/>
  <c r="AH646" i="4"/>
  <c r="AH647" i="4"/>
  <c r="AH648" i="4"/>
  <c r="AH649" i="4"/>
  <c r="AH650" i="4"/>
  <c r="AH651" i="4"/>
  <c r="AH652" i="4"/>
  <c r="AH653" i="4"/>
  <c r="AH654" i="4"/>
  <c r="AH655" i="4"/>
  <c r="AH656" i="4"/>
  <c r="AH657" i="4"/>
  <c r="AH658" i="4"/>
  <c r="AH659" i="4"/>
  <c r="AH660" i="4"/>
  <c r="AH661" i="4"/>
  <c r="AH662" i="4"/>
  <c r="AH663" i="4"/>
  <c r="AH664" i="4"/>
  <c r="AH665" i="4"/>
  <c r="AH666" i="4"/>
  <c r="AH667" i="4"/>
  <c r="AH668" i="4"/>
  <c r="AH669" i="4"/>
  <c r="AH670" i="4"/>
  <c r="AH671" i="4"/>
  <c r="AH672" i="4"/>
  <c r="AH673" i="4"/>
  <c r="AH674" i="4"/>
  <c r="AH675" i="4"/>
  <c r="AH676" i="4"/>
  <c r="AH677" i="4"/>
  <c r="AH678" i="4"/>
  <c r="AH679" i="4"/>
  <c r="AH680" i="4"/>
  <c r="AH681" i="4"/>
  <c r="AH682" i="4"/>
  <c r="AH683" i="4"/>
  <c r="AH684" i="4"/>
  <c r="AH685" i="4"/>
  <c r="AH686" i="4"/>
  <c r="AH687" i="4"/>
  <c r="AH688" i="4"/>
  <c r="AH689" i="4"/>
  <c r="AH690" i="4"/>
  <c r="AH691" i="4"/>
  <c r="AH692" i="4"/>
  <c r="AH693" i="4"/>
  <c r="AH694" i="4"/>
  <c r="AH695" i="4"/>
  <c r="AH696" i="4"/>
  <c r="AH697" i="4"/>
  <c r="AH698" i="4"/>
  <c r="AH699" i="4"/>
  <c r="AH700" i="4"/>
  <c r="AH701" i="4"/>
  <c r="AH702" i="4"/>
  <c r="AH703" i="4"/>
  <c r="AH704" i="4"/>
  <c r="AH705" i="4"/>
  <c r="AH706" i="4"/>
  <c r="AH707" i="4"/>
  <c r="AH708" i="4"/>
  <c r="AH709" i="4"/>
  <c r="AH710" i="4"/>
  <c r="AH711" i="4"/>
  <c r="AH712" i="4"/>
  <c r="AH713" i="4"/>
  <c r="AH714" i="4"/>
  <c r="AH715" i="4"/>
  <c r="AH716" i="4"/>
  <c r="AH717" i="4"/>
  <c r="AH718" i="4"/>
  <c r="AH719" i="4"/>
  <c r="AH720" i="4"/>
  <c r="AH721" i="4"/>
  <c r="AH722" i="4"/>
  <c r="AH723" i="4"/>
  <c r="AH724" i="4"/>
  <c r="AH725" i="4"/>
  <c r="AH726" i="4"/>
  <c r="AH727" i="4"/>
  <c r="AH728" i="4"/>
  <c r="AH729" i="4"/>
  <c r="AH730" i="4"/>
  <c r="AH731" i="4"/>
  <c r="AH732" i="4"/>
  <c r="AH733" i="4"/>
  <c r="AH734" i="4"/>
  <c r="AH735" i="4"/>
  <c r="AH736" i="4"/>
  <c r="AH737" i="4"/>
  <c r="AH738" i="4"/>
  <c r="AH739" i="4"/>
  <c r="AH740" i="4"/>
  <c r="AH741" i="4"/>
  <c r="AH742" i="4"/>
  <c r="AH743" i="4"/>
  <c r="AH744" i="4"/>
  <c r="AH745" i="4"/>
  <c r="AH746" i="4"/>
  <c r="AH747" i="4"/>
  <c r="AH748" i="4"/>
  <c r="AH749" i="4"/>
  <c r="AH750" i="4"/>
  <c r="AH751" i="4"/>
  <c r="AH752" i="4"/>
  <c r="AH753" i="4"/>
  <c r="AH754" i="4"/>
  <c r="AH755" i="4"/>
  <c r="AH756" i="4"/>
  <c r="AH757" i="4"/>
  <c r="AH758" i="4"/>
  <c r="AH759" i="4"/>
  <c r="AH760" i="4"/>
  <c r="AH761" i="4"/>
  <c r="AH762" i="4"/>
  <c r="AH763" i="4"/>
  <c r="AH764" i="4"/>
  <c r="AH765" i="4"/>
  <c r="AH766" i="4"/>
  <c r="AH767" i="4"/>
  <c r="AH768" i="4"/>
  <c r="AH769" i="4"/>
  <c r="AH770" i="4"/>
  <c r="AH771" i="4"/>
  <c r="AH772" i="4"/>
  <c r="AH773" i="4"/>
  <c r="AH774" i="4"/>
  <c r="AH775" i="4"/>
  <c r="AH776" i="4"/>
  <c r="AH777" i="4"/>
  <c r="AH778" i="4"/>
  <c r="AH779" i="4"/>
  <c r="AH780" i="4"/>
  <c r="AH781" i="4"/>
  <c r="AH782" i="4"/>
  <c r="AH783" i="4"/>
  <c r="AH784" i="4"/>
  <c r="AH785" i="4"/>
  <c r="AH786" i="4"/>
  <c r="AH787" i="4"/>
  <c r="AH788" i="4"/>
  <c r="AH789" i="4"/>
  <c r="AH790" i="4"/>
  <c r="AH791" i="4"/>
  <c r="AH792" i="4"/>
  <c r="AH793" i="4"/>
  <c r="AH794" i="4"/>
  <c r="AH795" i="4"/>
  <c r="AH796" i="4"/>
  <c r="AH797" i="4"/>
  <c r="AH798" i="4"/>
  <c r="AH799" i="4"/>
  <c r="AH800" i="4"/>
  <c r="AH801" i="4"/>
  <c r="AH802" i="4"/>
  <c r="AH803" i="4"/>
  <c r="AH804" i="4"/>
  <c r="AH805" i="4"/>
  <c r="AH806" i="4"/>
  <c r="AH807" i="4"/>
  <c r="AH808"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642" i="4"/>
  <c r="AG643" i="4"/>
  <c r="AG644" i="4"/>
  <c r="AG645" i="4"/>
  <c r="AG646" i="4"/>
  <c r="AG647" i="4"/>
  <c r="AG648" i="4"/>
  <c r="AG649" i="4"/>
  <c r="AG650" i="4"/>
  <c r="AG651" i="4"/>
  <c r="AG652" i="4"/>
  <c r="AG653" i="4"/>
  <c r="AG654" i="4"/>
  <c r="AG655" i="4"/>
  <c r="AG656" i="4"/>
  <c r="AG657" i="4"/>
  <c r="AG658" i="4"/>
  <c r="AG659" i="4"/>
  <c r="AG660" i="4"/>
  <c r="AG661" i="4"/>
  <c r="AG662" i="4"/>
  <c r="AG663" i="4"/>
  <c r="AG664" i="4"/>
  <c r="AG665" i="4"/>
  <c r="AG666" i="4"/>
  <c r="AG667" i="4"/>
  <c r="AG668" i="4"/>
  <c r="AG669" i="4"/>
  <c r="AG670" i="4"/>
  <c r="AG671" i="4"/>
  <c r="AG672" i="4"/>
  <c r="AG673" i="4"/>
  <c r="AG674" i="4"/>
  <c r="AG675" i="4"/>
  <c r="AG676" i="4"/>
  <c r="AG677" i="4"/>
  <c r="AG678" i="4"/>
  <c r="AG679" i="4"/>
  <c r="AG680" i="4"/>
  <c r="AG681" i="4"/>
  <c r="AG682" i="4"/>
  <c r="AG683" i="4"/>
  <c r="AG684" i="4"/>
  <c r="AG685" i="4"/>
  <c r="AG686" i="4"/>
  <c r="AG687" i="4"/>
  <c r="AG688" i="4"/>
  <c r="AG689" i="4"/>
  <c r="AG690" i="4"/>
  <c r="AG691" i="4"/>
  <c r="AG692" i="4"/>
  <c r="AG693" i="4"/>
  <c r="AG694" i="4"/>
  <c r="AG695" i="4"/>
  <c r="AG696" i="4"/>
  <c r="AG697" i="4"/>
  <c r="AG698" i="4"/>
  <c r="AG699" i="4"/>
  <c r="AG700" i="4"/>
  <c r="AG701" i="4"/>
  <c r="AG702" i="4"/>
  <c r="AG703" i="4"/>
  <c r="AG704" i="4"/>
  <c r="AG705" i="4"/>
  <c r="AG706" i="4"/>
  <c r="AG707" i="4"/>
  <c r="AG708" i="4"/>
  <c r="AG709" i="4"/>
  <c r="AG710" i="4"/>
  <c r="AG711" i="4"/>
  <c r="AG712" i="4"/>
  <c r="AG713" i="4"/>
  <c r="AG714" i="4"/>
  <c r="AG715" i="4"/>
  <c r="AG716" i="4"/>
  <c r="AG717" i="4"/>
  <c r="AG718" i="4"/>
  <c r="AG719" i="4"/>
  <c r="AG720" i="4"/>
  <c r="AG721" i="4"/>
  <c r="AG722" i="4"/>
  <c r="AG723" i="4"/>
  <c r="AG724" i="4"/>
  <c r="AG725" i="4"/>
  <c r="AG726" i="4"/>
  <c r="AG727" i="4"/>
  <c r="AG728" i="4"/>
  <c r="AG729" i="4"/>
  <c r="AG730" i="4"/>
  <c r="AG731" i="4"/>
  <c r="AG732" i="4"/>
  <c r="AG733" i="4"/>
  <c r="AG734" i="4"/>
  <c r="AG735" i="4"/>
  <c r="AG736" i="4"/>
  <c r="AG737" i="4"/>
  <c r="AG738" i="4"/>
  <c r="AG739" i="4"/>
  <c r="AG740" i="4"/>
  <c r="AG741" i="4"/>
  <c r="AG742" i="4"/>
  <c r="AG743" i="4"/>
  <c r="AG744" i="4"/>
  <c r="AG745" i="4"/>
  <c r="AG746" i="4"/>
  <c r="AG747" i="4"/>
  <c r="AG748" i="4"/>
  <c r="AG749" i="4"/>
  <c r="AG750" i="4"/>
  <c r="AG751" i="4"/>
  <c r="AG752" i="4"/>
  <c r="AG753" i="4"/>
  <c r="AG754" i="4"/>
  <c r="AG755" i="4"/>
  <c r="AG756" i="4"/>
  <c r="AG757" i="4"/>
  <c r="AG758" i="4"/>
  <c r="AG759" i="4"/>
  <c r="AG760" i="4"/>
  <c r="AG761" i="4"/>
  <c r="AG762" i="4"/>
  <c r="AG763" i="4"/>
  <c r="AG764" i="4"/>
  <c r="AG765" i="4"/>
  <c r="AG766" i="4"/>
  <c r="AG767" i="4"/>
  <c r="AG768" i="4"/>
  <c r="AG769" i="4"/>
  <c r="AG770" i="4"/>
  <c r="AG771" i="4"/>
  <c r="AG772" i="4"/>
  <c r="AG773" i="4"/>
  <c r="AG774" i="4"/>
  <c r="AG775" i="4"/>
  <c r="AG776" i="4"/>
  <c r="AG777" i="4"/>
  <c r="AG778" i="4"/>
  <c r="AG779" i="4"/>
  <c r="AG780" i="4"/>
  <c r="AG781" i="4"/>
  <c r="AG782" i="4"/>
  <c r="AG783" i="4"/>
  <c r="AG784" i="4"/>
  <c r="AG785" i="4"/>
  <c r="AG786" i="4"/>
  <c r="AG787" i="4"/>
  <c r="AG788" i="4"/>
  <c r="AG789" i="4"/>
  <c r="AG790" i="4"/>
  <c r="AG791" i="4"/>
  <c r="AG792" i="4"/>
  <c r="AG793" i="4"/>
  <c r="AG794" i="4"/>
  <c r="AG795" i="4"/>
  <c r="AG796" i="4"/>
  <c r="AG797" i="4"/>
  <c r="AG798" i="4"/>
  <c r="AG799" i="4"/>
  <c r="AG800" i="4"/>
  <c r="AG801" i="4"/>
  <c r="AG802" i="4"/>
  <c r="AG803" i="4"/>
  <c r="AG804" i="4"/>
  <c r="AG805" i="4"/>
  <c r="AG806" i="4"/>
  <c r="AG807" i="4"/>
  <c r="AG808"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642" i="4"/>
  <c r="AC643" i="4"/>
  <c r="AC644" i="4"/>
  <c r="AC645" i="4"/>
  <c r="AC646" i="4"/>
  <c r="AC647" i="4"/>
  <c r="AC648" i="4"/>
  <c r="AC649" i="4"/>
  <c r="AC650" i="4"/>
  <c r="AC651" i="4"/>
  <c r="AC652" i="4"/>
  <c r="AC653" i="4"/>
  <c r="AC654" i="4"/>
  <c r="AC655" i="4"/>
  <c r="AC656" i="4"/>
  <c r="AC657" i="4"/>
  <c r="AC658" i="4"/>
  <c r="AC659" i="4"/>
  <c r="AC660" i="4"/>
  <c r="AC661" i="4"/>
  <c r="AC662" i="4"/>
  <c r="AC663" i="4"/>
  <c r="AC664" i="4"/>
  <c r="AC665" i="4"/>
  <c r="AC666" i="4"/>
  <c r="AC667" i="4"/>
  <c r="AC668" i="4"/>
  <c r="AC669" i="4"/>
  <c r="AC670" i="4"/>
  <c r="AC671" i="4"/>
  <c r="AC672" i="4"/>
  <c r="AC673" i="4"/>
  <c r="AC674" i="4"/>
  <c r="AC675" i="4"/>
  <c r="AC676" i="4"/>
  <c r="AC677" i="4"/>
  <c r="AC678" i="4"/>
  <c r="AC679" i="4"/>
  <c r="AC680" i="4"/>
  <c r="AC681" i="4"/>
  <c r="AC682" i="4"/>
  <c r="AC683" i="4"/>
  <c r="AC684" i="4"/>
  <c r="AC685" i="4"/>
  <c r="AC686" i="4"/>
  <c r="AC687" i="4"/>
  <c r="AC688" i="4"/>
  <c r="AC689" i="4"/>
  <c r="AC690" i="4"/>
  <c r="AC691" i="4"/>
  <c r="AC692" i="4"/>
  <c r="AC693" i="4"/>
  <c r="AC694" i="4"/>
  <c r="AC695" i="4"/>
  <c r="AC696" i="4"/>
  <c r="AC697" i="4"/>
  <c r="AC698" i="4"/>
  <c r="AC699" i="4"/>
  <c r="AC700" i="4"/>
  <c r="AC701" i="4"/>
  <c r="AC702" i="4"/>
  <c r="AC703" i="4"/>
  <c r="AC704" i="4"/>
  <c r="AC705" i="4"/>
  <c r="AC706" i="4"/>
  <c r="AC707" i="4"/>
  <c r="AC708" i="4"/>
  <c r="AC709" i="4"/>
  <c r="AC710" i="4"/>
  <c r="AC711" i="4"/>
  <c r="AC712" i="4"/>
  <c r="AC713" i="4"/>
  <c r="AC714" i="4"/>
  <c r="AC715" i="4"/>
  <c r="AC716" i="4"/>
  <c r="AC717" i="4"/>
  <c r="AC718" i="4"/>
  <c r="AC719" i="4"/>
  <c r="AC720" i="4"/>
  <c r="AC721" i="4"/>
  <c r="AC722" i="4"/>
  <c r="AC723" i="4"/>
  <c r="AC724" i="4"/>
  <c r="AC725" i="4"/>
  <c r="AC726" i="4"/>
  <c r="AC727" i="4"/>
  <c r="AC728" i="4"/>
  <c r="AC729" i="4"/>
  <c r="AC730" i="4"/>
  <c r="AC731" i="4"/>
  <c r="AC732" i="4"/>
  <c r="AC733" i="4"/>
  <c r="AC734" i="4"/>
  <c r="AC735" i="4"/>
  <c r="AC736" i="4"/>
  <c r="AC737" i="4"/>
  <c r="AC738" i="4"/>
  <c r="AC739" i="4"/>
  <c r="AC740" i="4"/>
  <c r="AC741" i="4"/>
  <c r="AC742" i="4"/>
  <c r="AC743" i="4"/>
  <c r="AC744" i="4"/>
  <c r="AC745" i="4"/>
  <c r="AC746" i="4"/>
  <c r="AC747" i="4"/>
  <c r="AC748" i="4"/>
  <c r="AC749" i="4"/>
  <c r="AC750" i="4"/>
  <c r="AC751" i="4"/>
  <c r="AC752" i="4"/>
  <c r="AC753" i="4"/>
  <c r="AC754" i="4"/>
  <c r="AC755" i="4"/>
  <c r="AC756" i="4"/>
  <c r="AC757" i="4"/>
  <c r="AC758" i="4"/>
  <c r="AC759" i="4"/>
  <c r="AC760" i="4"/>
  <c r="AC761" i="4"/>
  <c r="AC762" i="4"/>
  <c r="AC763" i="4"/>
  <c r="AC764" i="4"/>
  <c r="AC765" i="4"/>
  <c r="AC766" i="4"/>
  <c r="AC767" i="4"/>
  <c r="AC768" i="4"/>
  <c r="AC769" i="4"/>
  <c r="AC770" i="4"/>
  <c r="AC771" i="4"/>
  <c r="AC772" i="4"/>
  <c r="AC773" i="4"/>
  <c r="AC774" i="4"/>
  <c r="AC775" i="4"/>
  <c r="AC776" i="4"/>
  <c r="AC777" i="4"/>
  <c r="AC778" i="4"/>
  <c r="AC779" i="4"/>
  <c r="AC780" i="4"/>
  <c r="AC781" i="4"/>
  <c r="AC782" i="4"/>
  <c r="AC783" i="4"/>
  <c r="AC784" i="4"/>
  <c r="AC785" i="4"/>
  <c r="AC786" i="4"/>
  <c r="AC787" i="4"/>
  <c r="AC788" i="4"/>
  <c r="AC789" i="4"/>
  <c r="AC790" i="4"/>
  <c r="AC791" i="4"/>
  <c r="AC792" i="4"/>
  <c r="AC793" i="4"/>
  <c r="AC794" i="4"/>
  <c r="AC795" i="4"/>
  <c r="AC796" i="4"/>
  <c r="AC797" i="4"/>
  <c r="AC798" i="4"/>
  <c r="AC799" i="4"/>
  <c r="AC800" i="4"/>
  <c r="AC801" i="4"/>
  <c r="AC802" i="4"/>
  <c r="AC803" i="4"/>
  <c r="AC804" i="4"/>
  <c r="AC805" i="4"/>
  <c r="AC806" i="4"/>
  <c r="AC807" i="4"/>
  <c r="AC808"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642" i="4"/>
  <c r="AB643" i="4"/>
  <c r="AB644" i="4"/>
  <c r="AB645" i="4"/>
  <c r="AB646" i="4"/>
  <c r="AB647" i="4"/>
  <c r="AB648" i="4"/>
  <c r="AB649" i="4"/>
  <c r="AB650" i="4"/>
  <c r="AB651" i="4"/>
  <c r="AB652" i="4"/>
  <c r="AB653" i="4"/>
  <c r="AB654" i="4"/>
  <c r="AB655" i="4"/>
  <c r="AB656" i="4"/>
  <c r="AB657" i="4"/>
  <c r="AB658" i="4"/>
  <c r="AB659" i="4"/>
  <c r="AB660" i="4"/>
  <c r="AB661" i="4"/>
  <c r="AB662" i="4"/>
  <c r="AB663" i="4"/>
  <c r="AB664" i="4"/>
  <c r="AB665" i="4"/>
  <c r="AB666" i="4"/>
  <c r="AB667" i="4"/>
  <c r="AB668" i="4"/>
  <c r="AB669" i="4"/>
  <c r="AB670" i="4"/>
  <c r="AB671" i="4"/>
  <c r="AB672" i="4"/>
  <c r="AB673" i="4"/>
  <c r="AB674" i="4"/>
  <c r="AB675" i="4"/>
  <c r="AB676" i="4"/>
  <c r="AB677" i="4"/>
  <c r="AB678" i="4"/>
  <c r="AB679" i="4"/>
  <c r="AB680" i="4"/>
  <c r="AB681" i="4"/>
  <c r="AB682" i="4"/>
  <c r="AB683" i="4"/>
  <c r="AB684" i="4"/>
  <c r="AB685" i="4"/>
  <c r="AB686" i="4"/>
  <c r="AB687" i="4"/>
  <c r="AB688" i="4"/>
  <c r="AB689" i="4"/>
  <c r="AB690" i="4"/>
  <c r="AB691" i="4"/>
  <c r="AB692" i="4"/>
  <c r="AB693" i="4"/>
  <c r="AB694" i="4"/>
  <c r="AB695" i="4"/>
  <c r="AB696" i="4"/>
  <c r="AB697" i="4"/>
  <c r="AB698" i="4"/>
  <c r="AB699" i="4"/>
  <c r="AB700" i="4"/>
  <c r="AB701" i="4"/>
  <c r="AB702" i="4"/>
  <c r="AB703" i="4"/>
  <c r="AB704" i="4"/>
  <c r="AB705" i="4"/>
  <c r="AB706" i="4"/>
  <c r="AB707" i="4"/>
  <c r="AB708" i="4"/>
  <c r="AB709" i="4"/>
  <c r="AB710" i="4"/>
  <c r="AB711" i="4"/>
  <c r="AB712" i="4"/>
  <c r="AB713" i="4"/>
  <c r="AB714" i="4"/>
  <c r="AB715" i="4"/>
  <c r="AB716" i="4"/>
  <c r="AB717" i="4"/>
  <c r="AB718" i="4"/>
  <c r="AB719" i="4"/>
  <c r="AB720" i="4"/>
  <c r="AB721" i="4"/>
  <c r="AB722" i="4"/>
  <c r="AB723" i="4"/>
  <c r="AB724" i="4"/>
  <c r="AB725" i="4"/>
  <c r="AB726" i="4"/>
  <c r="AB727" i="4"/>
  <c r="AB728" i="4"/>
  <c r="AB729" i="4"/>
  <c r="AB730" i="4"/>
  <c r="AB731" i="4"/>
  <c r="AB732" i="4"/>
  <c r="AB733" i="4"/>
  <c r="AB734" i="4"/>
  <c r="AB735" i="4"/>
  <c r="AB736" i="4"/>
  <c r="AB737" i="4"/>
  <c r="AB738" i="4"/>
  <c r="AB739" i="4"/>
  <c r="AB740" i="4"/>
  <c r="AB741" i="4"/>
  <c r="AB742" i="4"/>
  <c r="AB743" i="4"/>
  <c r="AB744" i="4"/>
  <c r="AB745" i="4"/>
  <c r="AB746" i="4"/>
  <c r="AB747" i="4"/>
  <c r="AB748" i="4"/>
  <c r="AB749" i="4"/>
  <c r="AB750" i="4"/>
  <c r="AB751" i="4"/>
  <c r="AB752" i="4"/>
  <c r="AB753" i="4"/>
  <c r="AB754" i="4"/>
  <c r="AB755" i="4"/>
  <c r="AB756" i="4"/>
  <c r="AB757" i="4"/>
  <c r="AB758" i="4"/>
  <c r="AB759" i="4"/>
  <c r="AB760" i="4"/>
  <c r="AB761" i="4"/>
  <c r="AB762" i="4"/>
  <c r="AB763" i="4"/>
  <c r="AB764" i="4"/>
  <c r="AB765" i="4"/>
  <c r="AB766" i="4"/>
  <c r="AB767" i="4"/>
  <c r="AB768" i="4"/>
  <c r="AB769" i="4"/>
  <c r="AB770" i="4"/>
  <c r="AB771" i="4"/>
  <c r="AB772" i="4"/>
  <c r="AB773" i="4"/>
  <c r="AB774" i="4"/>
  <c r="AB775" i="4"/>
  <c r="AB776" i="4"/>
  <c r="AB777" i="4"/>
  <c r="AB778" i="4"/>
  <c r="AB779" i="4"/>
  <c r="AB780" i="4"/>
  <c r="AB781" i="4"/>
  <c r="AB782" i="4"/>
  <c r="AB783" i="4"/>
  <c r="AB784" i="4"/>
  <c r="AB785" i="4"/>
  <c r="AB786" i="4"/>
  <c r="AB787" i="4"/>
  <c r="AB788" i="4"/>
  <c r="AB789" i="4"/>
  <c r="AB790" i="4"/>
  <c r="AB791" i="4"/>
  <c r="AB792" i="4"/>
  <c r="AB793" i="4"/>
  <c r="AB794" i="4"/>
  <c r="AB795" i="4"/>
  <c r="AB796" i="4"/>
  <c r="AB797" i="4"/>
  <c r="AB798" i="4"/>
  <c r="AB799" i="4"/>
  <c r="AB800" i="4"/>
  <c r="AB801" i="4"/>
  <c r="AB802" i="4"/>
  <c r="AB803" i="4"/>
  <c r="AB804" i="4"/>
  <c r="AB805" i="4"/>
  <c r="AB806" i="4"/>
  <c r="AB807" i="4"/>
  <c r="AB808"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C32" i="15"/>
  <c r="B25" i="12"/>
  <c r="AM840" i="4" a="1"/>
  <c r="AN861" i="4" a="1"/>
  <c r="AN690" i="4" a="1"/>
  <c r="AM798" i="4" a="1"/>
  <c r="AN762" i="4" a="1"/>
  <c r="AM942" i="4" a="1"/>
  <c r="AM833" i="4" a="1"/>
  <c r="AM967" i="4" a="1"/>
  <c r="AM992" i="4" a="1"/>
  <c r="AN808" i="4" a="1"/>
  <c r="AM714" i="4" a="1"/>
  <c r="AN858" i="4" a="1"/>
  <c r="AM671" i="4" a="1"/>
  <c r="AM830" i="4" a="1"/>
  <c r="AM670" i="4" a="1"/>
  <c r="AN754" i="4" a="1"/>
  <c r="AM846" i="4" a="1"/>
  <c r="AM900" i="4" a="1"/>
  <c r="AN865" i="4" a="1"/>
  <c r="AM767" i="4" a="1"/>
  <c r="AM973" i="4" a="1"/>
  <c r="AM927" i="4" a="1"/>
  <c r="AM782" i="4" a="1"/>
  <c r="AM979" i="4" a="1"/>
  <c r="AM702" i="4" a="1"/>
  <c r="AM842" i="4" a="1"/>
  <c r="AN796" i="4" a="1"/>
  <c r="AM901" i="4" a="1"/>
  <c r="AM817" i="4" a="1"/>
  <c r="AN760" i="4" a="1"/>
  <c r="AM867" i="4" a="1"/>
  <c r="AN738" i="4" a="1"/>
  <c r="AN860" i="4" a="1"/>
  <c r="AM998" i="4" a="1"/>
  <c r="AN677" i="4" a="1"/>
  <c r="AN846" i="4" a="1"/>
  <c r="AN698" i="4" a="1"/>
  <c r="AN693" i="4" a="1"/>
  <c r="AN964" i="4" a="1"/>
  <c r="AN1000" i="4" a="1"/>
  <c r="AM706" i="4" a="1"/>
  <c r="AN867" i="4" a="1"/>
  <c r="AN834" i="4" a="1"/>
  <c r="AN831" i="4" a="1"/>
  <c r="AN901" i="4" a="1"/>
  <c r="AN653" i="4" a="1"/>
  <c r="AN816" i="4" a="1"/>
  <c r="AM643" i="4" a="1"/>
  <c r="AN976" i="4" a="1"/>
  <c r="AM735" i="4" a="1"/>
  <c r="AN768" i="4" a="1"/>
  <c r="AM929" i="4" a="1"/>
  <c r="AN945" i="4" a="1"/>
  <c r="AM811" i="4" a="1"/>
  <c r="AM807" i="4" a="1"/>
  <c r="AM902" i="4" a="1"/>
  <c r="AM921" i="4" a="1"/>
  <c r="AM874" i="4" a="1"/>
  <c r="AM932" i="4" a="1"/>
  <c r="AN968" i="4" a="1"/>
  <c r="AN799" i="4" a="1"/>
  <c r="AN788" i="4" a="1"/>
  <c r="AN739" i="4" a="1"/>
  <c r="AN813" i="4" a="1"/>
  <c r="AN980" i="4" a="1"/>
  <c r="AN947" i="4" a="1"/>
  <c r="AN785" i="4" a="1"/>
  <c r="AM818" i="4" a="1"/>
  <c r="AM727" i="4" a="1"/>
  <c r="AN873" i="4" a="1"/>
  <c r="AM761" i="4" a="1"/>
  <c r="AM768" i="4" a="1"/>
  <c r="AN701" i="4" a="1"/>
  <c r="AN836" i="4" a="1"/>
  <c r="AM943" i="4" a="1"/>
  <c r="AN716" i="4" a="1"/>
  <c r="AM737" i="4" a="1"/>
  <c r="AN828" i="4" a="1"/>
  <c r="AN889" i="4" a="1"/>
  <c r="AM813" i="4" a="1"/>
  <c r="AN920" i="4" a="1"/>
  <c r="AN817" i="4" a="1"/>
  <c r="AN969" i="4" a="1"/>
  <c r="AN748" i="4" a="1"/>
  <c r="AM908" i="4" a="1"/>
  <c r="AM836" i="4" a="1"/>
  <c r="AM845" i="4" a="1"/>
  <c r="AM736" i="4" a="1"/>
  <c r="AM841" i="4" a="1"/>
  <c r="AM966" i="4" a="1"/>
  <c r="AN869" i="4" a="1"/>
  <c r="AM755" i="4" a="1"/>
  <c r="AN758" i="4" a="1"/>
  <c r="AN963" i="4" a="1"/>
  <c r="AN981" i="4" a="1"/>
  <c r="AN881" i="4" a="1"/>
  <c r="AN695" i="4" a="1"/>
  <c r="AN851" i="4" a="1"/>
  <c r="AN943" i="4" a="1"/>
  <c r="AM826" i="4" a="1"/>
  <c r="AN990" i="4" a="1"/>
  <c r="AM978" i="4" a="1"/>
  <c r="AM930" i="4" a="1"/>
  <c r="AM665" i="4" a="1"/>
  <c r="AM843" i="4" a="1"/>
  <c r="AN911" i="4" a="1"/>
  <c r="AN742" i="4" a="1"/>
  <c r="AM791" i="4" a="1"/>
  <c r="AN959" i="4" a="1"/>
  <c r="AN807" i="4" a="1"/>
  <c r="AM866" i="4" a="1"/>
  <c r="AM957" i="4" a="1"/>
  <c r="AN718" i="4" a="1"/>
  <c r="AM658" i="4" a="1"/>
  <c r="AN967" i="4" a="1"/>
  <c r="AN856" i="4" a="1"/>
  <c r="AN979" i="4" a="1"/>
  <c r="AN805" i="4" a="1"/>
  <c r="AN719" i="4" a="1"/>
  <c r="AM792" i="4" a="1"/>
  <c r="AM853" i="4" a="1"/>
  <c r="AN791" i="4" a="1"/>
  <c r="AN975" i="4" a="1"/>
  <c r="AN707" i="4" a="1"/>
  <c r="AN740" i="4" a="1"/>
  <c r="AN683" i="4" a="1"/>
  <c r="AN726" i="4" a="1"/>
  <c r="AM892" i="4" a="1"/>
  <c r="AM781" i="4" a="1"/>
  <c r="AN912" i="4" a="1"/>
  <c r="AN855" i="4" a="1"/>
  <c r="AN688" i="4" a="1"/>
  <c r="AN750" i="4" a="1"/>
  <c r="AN832" i="4" a="1"/>
  <c r="AM766" i="4" a="1"/>
  <c r="AN711" i="4" a="1"/>
  <c r="AN674" i="4" a="1"/>
  <c r="AN852" i="4" a="1"/>
  <c r="AM999" i="4" a="1"/>
  <c r="AN875" i="4" a="1"/>
  <c r="AM976" i="4" a="1"/>
  <c r="AM852" i="4" a="1"/>
  <c r="AM686" i="4" a="1"/>
  <c r="AN663" i="4" a="1"/>
  <c r="AN871" i="4" a="1"/>
  <c r="AM936" i="4" a="1"/>
  <c r="AM689" i="4" a="1"/>
  <c r="AN886" i="4" a="1"/>
  <c r="AM824" i="4" a="1"/>
  <c r="AM850" i="4" a="1"/>
  <c r="AM878" i="4" a="1"/>
  <c r="AM888" i="4" a="1"/>
  <c r="AM648" i="4" a="1"/>
  <c r="AM880" i="4" a="1"/>
  <c r="AN671" i="4" a="1"/>
  <c r="AN736" i="4" a="1"/>
  <c r="AN782" i="4" a="1"/>
  <c r="AM990" i="4" a="1"/>
  <c r="AM759" i="4" a="1"/>
  <c r="AN702" i="4" a="1"/>
  <c r="AN974" i="4" a="1"/>
  <c r="AN997" i="4" a="1"/>
  <c r="AM753" i="4" a="1"/>
  <c r="AM675" i="4" a="1"/>
  <c r="AM795" i="4" a="1"/>
  <c r="AN951" i="4" a="1"/>
  <c r="AN666" i="4" a="1"/>
  <c r="AM742" i="4" a="1"/>
  <c r="AN706" i="4" a="1"/>
  <c r="AN966" i="4" a="1"/>
  <c r="AN747" i="4" a="1"/>
  <c r="AM794" i="4" a="1"/>
  <c r="AN853" i="4" a="1"/>
  <c r="AM708" i="4" a="1"/>
  <c r="AM896" i="4" a="1"/>
  <c r="AN803" i="4" a="1"/>
  <c r="AN995" i="4" a="1"/>
  <c r="AN859" i="4" a="1"/>
  <c r="AM720" i="4" a="1"/>
  <c r="AM917" i="4" a="1"/>
  <c r="AN684" i="4" a="1"/>
  <c r="AN725" i="4" a="1"/>
  <c r="AM673" i="4" a="1"/>
  <c r="AM651" i="4" a="1"/>
  <c r="AM906" i="4" a="1"/>
  <c r="AM946" i="4" a="1"/>
  <c r="AN715" i="4" a="1"/>
  <c r="AM897" i="4" a="1"/>
  <c r="AM926" i="4" a="1"/>
  <c r="AM734" i="4" a="1"/>
  <c r="AN735" i="4" a="1"/>
  <c r="AN850" i="4" a="1"/>
  <c r="AM805" i="4" a="1"/>
  <c r="AN670" i="4" a="1"/>
  <c r="AN857" i="4" a="1"/>
  <c r="AN940" i="4" a="1"/>
  <c r="AM997" i="4" a="1"/>
  <c r="AN749" i="4" a="1"/>
  <c r="AM756" i="4" a="1"/>
  <c r="AM882" i="4" a="1"/>
  <c r="AN925" i="4" a="1"/>
  <c r="AN971" i="4" a="1"/>
  <c r="AM681" i="4" a="1"/>
  <c r="AM743" i="4" a="1"/>
  <c r="AM730" i="4" a="1"/>
  <c r="AN926" i="4" a="1"/>
  <c r="AM810" i="4" a="1"/>
  <c r="AN985" i="4" a="1"/>
  <c r="AM975" i="4" a="1"/>
  <c r="AM731" i="4" a="1"/>
  <c r="AM822" i="4" a="1"/>
  <c r="AM939" i="4" a="1"/>
  <c r="AM819" i="4" a="1"/>
  <c r="AM980" i="4" a="1"/>
  <c r="AN972" i="4" a="1"/>
  <c r="AM849" i="4" a="1"/>
  <c r="AM903" i="4" a="1"/>
  <c r="AM745" i="4" a="1"/>
  <c r="AM719" i="4" a="1"/>
  <c r="AN830" i="4" a="1"/>
  <c r="AN922" i="4" a="1"/>
  <c r="AM642" i="4" a="1"/>
  <c r="AN983" i="4" a="1"/>
  <c r="AM660" i="4" a="1"/>
  <c r="AN668" i="4" a="1"/>
  <c r="AM965" i="4" a="1"/>
  <c r="AN766" i="4" a="1"/>
  <c r="AM977" i="4" a="1"/>
  <c r="AN792" i="4" a="1"/>
  <c r="AM940" i="4" a="1"/>
  <c r="AN658" i="4" a="1"/>
  <c r="AN844" i="4" a="1"/>
  <c r="AM715" i="4" a="1"/>
  <c r="AM645" i="4" a="1"/>
  <c r="AN771" i="4" a="1"/>
  <c r="AM685" i="4" a="1"/>
  <c r="AM886" i="4" a="1"/>
  <c r="AN755" i="4" a="1"/>
  <c r="AN664" i="4" a="1"/>
  <c r="AN710" i="4" a="1"/>
  <c r="AM887" i="4" a="1"/>
  <c r="AN884" i="4" a="1"/>
  <c r="AN839" i="4" a="1"/>
  <c r="AN902" i="4" a="1"/>
  <c r="AN724" i="4" a="1"/>
  <c r="AN987" i="4" a="1"/>
  <c r="AM922" i="4" a="1"/>
  <c r="AN993" i="4" a="1"/>
  <c r="AM890" i="4" a="1"/>
  <c r="AN907" i="4" a="1"/>
  <c r="AM682" i="4" a="1"/>
  <c r="AM654" i="4" a="1"/>
  <c r="AM934" i="4" a="1"/>
  <c r="AM835" i="4" a="1"/>
  <c r="AM697" i="4" a="1"/>
  <c r="AN931" i="4" a="1"/>
  <c r="AN700" i="4" a="1"/>
  <c r="AN743" i="4" a="1"/>
  <c r="AM662" i="4" a="1"/>
  <c r="AN998" i="4" a="1"/>
  <c r="AM938" i="4" a="1"/>
  <c r="AN882" i="4" a="1"/>
  <c r="AN793" i="4" a="1"/>
  <c r="AM709" i="4" a="1"/>
  <c r="AN665" i="4" a="1"/>
  <c r="AN864" i="4" a="1"/>
  <c r="AN823" i="4" a="1"/>
  <c r="AM694" i="4" a="1"/>
  <c r="AM718" i="4" a="1"/>
  <c r="AN704" i="4" a="1"/>
  <c r="AM809" i="4" a="1"/>
  <c r="AM712" i="4" a="1"/>
  <c r="AN784" i="4" a="1"/>
  <c r="AN800" i="4" a="1"/>
  <c r="AM744" i="4" a="1"/>
  <c r="AM827" i="4" a="1"/>
  <c r="AN722" i="4" a="1"/>
  <c r="AN767" i="4" a="1"/>
  <c r="AN694" i="4" a="1"/>
  <c r="AM891" i="4" a="1"/>
  <c r="AM815" i="4" a="1"/>
  <c r="AN689" i="4" a="1"/>
  <c r="AN910" i="4" a="1"/>
  <c r="AN644" i="4" a="1"/>
  <c r="AM765" i="4" a="1"/>
  <c r="AN709" i="4" a="1"/>
  <c r="AN646" i="4" a="1"/>
  <c r="AM707" i="4" a="1"/>
  <c r="AM773" i="4" a="1"/>
  <c r="AM910" i="4" a="1"/>
  <c r="AM949" i="4" a="1"/>
  <c r="AM677" i="4" a="1"/>
  <c r="AN781" i="4" a="1"/>
  <c r="AM945" i="4" a="1"/>
  <c r="AN908" i="4" a="1"/>
  <c r="AN756" i="4" a="1"/>
  <c r="AM964" i="4" a="1"/>
  <c r="AN810" i="4" a="1"/>
  <c r="AN648" i="4" a="1"/>
  <c r="AN957" i="4" a="1"/>
  <c r="AN960" i="4" a="1"/>
  <c r="AN984" i="4" a="1"/>
  <c r="AN837" i="4" a="1"/>
  <c r="AN798" i="4" a="1"/>
  <c r="AN669" i="4" a="1"/>
  <c r="AN961" i="4" a="1"/>
  <c r="AM769" i="4" a="1"/>
  <c r="AM876" i="4" a="1"/>
  <c r="AM705" i="4" a="1"/>
  <c r="AM779" i="4" a="1"/>
  <c r="AM770" i="4" a="1"/>
  <c r="AN802" i="4" a="1"/>
  <c r="AN897" i="4" a="1"/>
  <c r="AN825" i="4" a="1"/>
  <c r="AN838" i="4" a="1"/>
  <c r="AM669" i="4" a="1"/>
  <c r="AM653" i="4" a="1"/>
  <c r="AM728" i="4" a="1"/>
  <c r="AN652" i="4" a="1"/>
  <c r="AM750" i="4" a="1"/>
  <c r="AN899" i="4" a="1"/>
  <c r="AM687" i="4" a="1"/>
  <c r="AM646" i="4" a="1"/>
  <c r="AN906" i="4" a="1"/>
  <c r="AN660" i="4" a="1"/>
  <c r="AN923" i="4" a="1"/>
  <c r="AN989" i="4" a="1"/>
  <c r="AM988" i="4" a="1"/>
  <c r="AN763" i="4" a="1"/>
  <c r="AM858" i="4" a="1"/>
  <c r="AM847" i="4" a="1"/>
  <c r="AM986" i="4" a="1"/>
  <c r="AN827" i="4" a="1"/>
  <c r="AN734" i="4" a="1"/>
  <c r="AN811" i="4" a="1"/>
  <c r="AM856" i="4" a="1"/>
  <c r="AN917" i="4" a="1"/>
  <c r="AM923" i="4" a="1"/>
  <c r="AM790" i="4" a="1"/>
  <c r="AM893" i="4" a="1"/>
  <c r="AM787" i="4" a="1"/>
  <c r="AM683" i="4" a="1"/>
  <c r="AM680" i="4" a="1"/>
  <c r="AN952" i="4" a="1"/>
  <c r="AM994" i="4" a="1"/>
  <c r="AM796" i="4" a="1"/>
  <c r="AM647" i="4" a="1"/>
  <c r="AN764" i="4" a="1"/>
  <c r="AM889" i="4" a="1"/>
  <c r="AN994" i="4" a="1"/>
  <c r="AN991" i="4" a="1"/>
  <c r="AN809" i="4" a="1"/>
  <c r="AM739" i="4" a="1"/>
  <c r="AM952" i="4" a="1"/>
  <c r="AN913" i="4" a="1"/>
  <c r="AM960" i="4" a="1"/>
  <c r="AM703" i="4" a="1"/>
  <c r="AM985" i="4" a="1"/>
  <c r="AN643" i="4" a="1"/>
  <c r="AN887" i="4" a="1"/>
  <c r="AM855" i="4" a="1"/>
  <c r="AM834" i="4" a="1"/>
  <c r="AN657" i="4" a="1"/>
  <c r="AM983" i="4" a="1"/>
  <c r="AN751" i="4" a="1"/>
  <c r="AM844" i="4" a="1"/>
  <c r="AN752" i="4" a="1"/>
  <c r="AM695" i="4" a="1"/>
  <c r="AM913" i="4" a="1"/>
  <c r="AN649" i="4" a="1"/>
  <c r="AM881" i="4" a="1"/>
  <c r="AN661" i="4" a="1"/>
  <c r="AM955" i="4" a="1"/>
  <c r="AM907" i="4" a="1"/>
  <c r="AN862" i="4" a="1"/>
  <c r="AM924" i="4" a="1"/>
  <c r="AN659" i="4" a="1"/>
  <c r="AM919" i="4" a="1"/>
  <c r="AN978" i="4" a="1"/>
  <c r="AN765" i="4" a="1"/>
  <c r="AN746" i="4" a="1"/>
  <c r="AM741" i="4" a="1"/>
  <c r="AM920" i="4" a="1"/>
  <c r="AN841" i="4" a="1"/>
  <c r="AM784" i="4" a="1"/>
  <c r="AM984" i="4" a="1"/>
  <c r="AN682" i="4" a="1"/>
  <c r="AM804" i="4" a="1"/>
  <c r="AN956" i="4" a="1"/>
  <c r="AN880" i="4" a="1"/>
  <c r="AM961" i="4" a="1"/>
  <c r="AN673" i="4" a="1"/>
  <c r="AM698" i="4" a="1"/>
  <c r="AN714" i="4" a="1"/>
  <c r="AN866" i="4" a="1"/>
  <c r="AM899" i="4" a="1"/>
  <c r="AN819" i="4" a="1"/>
  <c r="AN787" i="4" a="1"/>
  <c r="AN705" i="4" a="1"/>
  <c r="AM716" i="4" a="1"/>
  <c r="AN645" i="4" a="1"/>
  <c r="AM666" i="4" a="1"/>
  <c r="AN835" i="4" a="1"/>
  <c r="AM797" i="4" a="1"/>
  <c r="AM953" i="4" a="1"/>
  <c r="AM803" i="4" a="1"/>
  <c r="AM863" i="4" a="1"/>
  <c r="AM832" i="4" a="1"/>
  <c r="AN757" i="4" a="1"/>
  <c r="AM775" i="4" a="1"/>
  <c r="AN958" i="4" a="1"/>
  <c r="AN915" i="4" a="1"/>
  <c r="AM859" i="4" a="1"/>
  <c r="AN759" i="4" a="1"/>
  <c r="AN696" i="4" a="1"/>
  <c r="AM663" i="4" a="1"/>
  <c r="AN662" i="4" a="1"/>
  <c r="AN842" i="4" a="1"/>
  <c r="AM721" i="4" a="1"/>
  <c r="AN806" i="4" a="1"/>
  <c r="AN877" i="4" a="1"/>
  <c r="AN977" i="4" a="1"/>
  <c r="AN801" i="4" a="1"/>
  <c r="AM993" i="4" a="1"/>
  <c r="AN741" i="4" a="1"/>
  <c r="AN814" i="4" a="1"/>
  <c r="AN904" i="4" a="1"/>
  <c r="AM948" i="4" a="1"/>
  <c r="AM808" i="4" a="1"/>
  <c r="AM974" i="4" a="1"/>
  <c r="AM690" i="4" a="1"/>
  <c r="AN727" i="4" a="1"/>
  <c r="AM868" i="4" a="1"/>
  <c r="AM914" i="4" a="1"/>
  <c r="AM801" i="4" a="1"/>
  <c r="AM861" i="4" a="1"/>
  <c r="AN770" i="4" a="1"/>
  <c r="AM733" i="4" a="1"/>
  <c r="AM696" i="4" a="1"/>
  <c r="AM785" i="4" a="1"/>
  <c r="AM676" i="4" a="1"/>
  <c r="AN761" i="4" a="1"/>
  <c r="AN833" i="4" a="1"/>
  <c r="AM661" i="4" a="1"/>
  <c r="AM713" i="4" a="1"/>
  <c r="AN775" i="4" a="1"/>
  <c r="AM865" i="4" a="1"/>
  <c r="AM959" i="4" a="1"/>
  <c r="AM749" i="4" a="1"/>
  <c r="AM854" i="4" a="1"/>
  <c r="AN812" i="4" a="1"/>
  <c r="AM869" i="4" a="1"/>
  <c r="AN892" i="4" a="1"/>
  <c r="AN932" i="4" a="1"/>
  <c r="AN986" i="4" a="1"/>
  <c r="AM806" i="4" a="1"/>
  <c r="AM877" i="4" a="1"/>
  <c r="AN804" i="4" a="1"/>
  <c r="AM829" i="4" a="1"/>
  <c r="AM825" i="4" a="1"/>
  <c r="AM812" i="4" a="1"/>
  <c r="AM724" i="4" a="1"/>
  <c r="AM783" i="4" a="1"/>
  <c r="AM839" i="4" a="1"/>
  <c r="AM951" i="4" a="1"/>
  <c r="AN845" i="4" a="1"/>
  <c r="AM692" i="4" a="1"/>
  <c r="AM996" i="4" a="1"/>
  <c r="AM982" i="4" a="1"/>
  <c r="AM740" i="4" a="1"/>
  <c r="AN795" i="4" a="1"/>
  <c r="AN928" i="4" a="1"/>
  <c r="AN797" i="4" a="1"/>
  <c r="AM656" i="4" a="1"/>
  <c r="AM748" i="4" a="1"/>
  <c r="AM963" i="4" a="1"/>
  <c r="AM981" i="4" a="1"/>
  <c r="AM771" i="4" a="1"/>
  <c r="AM879" i="4" a="1"/>
  <c r="AN703" i="4" a="1"/>
  <c r="AM933" i="4" a="1"/>
  <c r="AN962" i="4" a="1"/>
  <c r="AM738" i="4" a="1"/>
  <c r="AN909" i="4" a="1"/>
  <c r="AN826" i="4" a="1"/>
  <c r="AN780" i="4" a="1"/>
  <c r="AN723" i="4" a="1"/>
  <c r="AN774" i="4" a="1"/>
  <c r="AN753" i="4" a="1"/>
  <c r="AM667" i="4" a="1"/>
  <c r="AM655" i="4" a="1"/>
  <c r="AN778" i="4" a="1"/>
  <c r="AN948" i="4" a="1"/>
  <c r="AM884" i="4" a="1"/>
  <c r="AM757" i="4" a="1"/>
  <c r="AM928" i="4" a="1"/>
  <c r="AM657" i="4" a="1"/>
  <c r="AN731" i="4" a="1"/>
  <c r="AM802" i="4" a="1"/>
  <c r="AN733" i="4" a="1"/>
  <c r="AN894" i="4" a="1"/>
  <c r="AN691" i="4" a="1"/>
  <c r="AN878" i="4" a="1"/>
  <c r="AM857" i="4" a="1"/>
  <c r="AM918" i="4" a="1"/>
  <c r="AN729" i="4" a="1"/>
  <c r="AM672" i="4" a="1"/>
  <c r="AM905" i="4" a="1"/>
  <c r="AM763" i="4" a="1"/>
  <c r="AM800" i="4" a="1"/>
  <c r="AN868" i="4" a="1"/>
  <c r="AN667" i="4" a="1"/>
  <c r="AN822" i="4" a="1"/>
  <c r="AM873" i="4" a="1"/>
  <c r="AM652" i="4" a="1"/>
  <c r="AN744" i="4" a="1"/>
  <c r="AN918" i="4" a="1"/>
  <c r="AM864" i="4" a="1"/>
  <c r="AN655" i="4" a="1"/>
  <c r="AM860" i="4" a="1"/>
  <c r="AN982" i="4" a="1"/>
  <c r="AM904" i="4" a="1"/>
  <c r="AM678" i="4" a="1"/>
  <c r="AN863" i="4" a="1"/>
  <c r="AM828" i="4" a="1"/>
  <c r="AM684" i="4" a="1"/>
  <c r="AN938" i="4" a="1"/>
  <c r="AM837" i="4" a="1"/>
  <c r="AN921" i="4" a="1"/>
  <c r="AN955" i="4" a="1"/>
  <c r="AN676" i="4" a="1"/>
  <c r="AM862" i="4" a="1"/>
  <c r="AN879" i="4" a="1"/>
  <c r="AM821" i="4" a="1"/>
  <c r="AN687" i="4" a="1"/>
  <c r="AM950" i="4" a="1"/>
  <c r="AM875" i="4" a="1"/>
  <c r="AN953" i="4" a="1"/>
  <c r="AN730" i="4" a="1"/>
  <c r="AM758" i="4" a="1"/>
  <c r="AM989" i="4" a="1"/>
  <c r="AN954" i="4" a="1"/>
  <c r="AN941" i="4" a="1"/>
  <c r="AM754" i="4" a="1"/>
  <c r="AM693" i="4" a="1"/>
  <c r="AN773" i="4" a="1"/>
  <c r="AN854" i="4" a="1"/>
  <c r="AN935" i="4" a="1"/>
  <c r="AM895" i="4" a="1"/>
  <c r="AN679" i="4" a="1"/>
  <c r="AN721" i="4" a="1"/>
  <c r="AN786" i="4" a="1"/>
  <c r="AM659" i="4" a="1"/>
  <c r="AN685" i="4" a="1"/>
  <c r="AM649" i="4" a="1"/>
  <c r="AN720" i="4" a="1"/>
  <c r="AM691" i="4" a="1"/>
  <c r="AM915" i="4" a="1"/>
  <c r="AM941" i="4" a="1"/>
  <c r="AM726" i="4" a="1"/>
  <c r="AN903" i="4" a="1"/>
  <c r="AN820" i="4" a="1"/>
  <c r="AN929" i="4" a="1"/>
  <c r="AN699" i="4" a="1"/>
  <c r="AM823" i="4" a="1"/>
  <c r="AN745" i="4" a="1"/>
  <c r="AN672" i="4" a="1"/>
  <c r="AN924" i="4" a="1"/>
  <c r="AM752" i="4" a="1"/>
  <c r="AN681" i="4" a="1"/>
  <c r="AM778" i="4" a="1"/>
  <c r="AN946" i="4" a="1"/>
  <c r="AM871" i="4" a="1"/>
  <c r="AM848" i="4" a="1"/>
  <c r="AN883" i="4" a="1"/>
  <c r="AN829" i="4" a="1"/>
  <c r="AM700" i="4" a="1"/>
  <c r="AM838" i="4" a="1"/>
  <c r="AN849" i="4" a="1"/>
  <c r="AN900" i="4" a="1"/>
  <c r="AN930" i="4" a="1"/>
  <c r="AM751" i="4" a="1"/>
  <c r="AN973" i="4" a="1"/>
  <c r="AM870" i="4" a="1"/>
  <c r="AM799" i="4" a="1"/>
  <c r="AN874" i="4" a="1"/>
  <c r="AM668" i="4" a="1"/>
  <c r="AM909" i="4" a="1"/>
  <c r="AN692" i="4" a="1"/>
  <c r="AM1000" i="4" a="1"/>
  <c r="AM722" i="4" a="1"/>
  <c r="AM947" i="4" a="1"/>
  <c r="AN919" i="4" a="1"/>
  <c r="AN712" i="4" a="1"/>
  <c r="AN824" i="4" a="1"/>
  <c r="AM969" i="4" a="1"/>
  <c r="AM958" i="4" a="1"/>
  <c r="AM664" i="4" a="1"/>
  <c r="AM701" i="4" a="1"/>
  <c r="AM816" i="4" a="1"/>
  <c r="AM776" i="4" a="1"/>
  <c r="AN732" i="4" a="1"/>
  <c r="AN843" i="4" a="1"/>
  <c r="AM971" i="4" a="1"/>
  <c r="AN936" i="4" a="1"/>
  <c r="AN772" i="4" a="1"/>
  <c r="AM991" i="4" a="1"/>
  <c r="AM912" i="4" a="1"/>
  <c r="AM786" i="4" a="1"/>
  <c r="AM699" i="4" a="1"/>
  <c r="AN891" i="4" a="1"/>
  <c r="AM883" i="4" a="1"/>
  <c r="AN697" i="4" a="1"/>
  <c r="AM956" i="4" a="1"/>
  <c r="AN848" i="4" a="1"/>
  <c r="AN647" i="4" a="1"/>
  <c r="AN680" i="4" a="1"/>
  <c r="AN927" i="4" a="1"/>
  <c r="AM898" i="4" a="1"/>
  <c r="AN950" i="4" a="1"/>
  <c r="AM820" i="4" a="1"/>
  <c r="AN893" i="4" a="1"/>
  <c r="AM885" i="4" a="1"/>
  <c r="AN942" i="4" a="1"/>
  <c r="AN996" i="4" a="1"/>
  <c r="AM764" i="4" a="1"/>
  <c r="AM954" i="4" a="1"/>
  <c r="AM789" i="4" a="1"/>
  <c r="AN815" i="4" a="1"/>
  <c r="AN933" i="4" a="1"/>
  <c r="AM732" i="4" a="1"/>
  <c r="AN905" i="4" a="1"/>
  <c r="AM688" i="4" a="1"/>
  <c r="AN678" i="4" a="1"/>
  <c r="AN737" i="4" a="1"/>
  <c r="AM729" i="4" a="1"/>
  <c r="AN790" i="4" a="1"/>
  <c r="AM970" i="4" a="1"/>
  <c r="AM674" i="4" a="1"/>
  <c r="AM911" i="4" a="1"/>
  <c r="AM711" i="4" a="1"/>
  <c r="AN916" i="4" a="1"/>
  <c r="AN708" i="4" a="1"/>
  <c r="AN713" i="4" a="1"/>
  <c r="AN794" i="4" a="1"/>
  <c r="AN914" i="4" a="1"/>
  <c r="AM851" i="4" a="1"/>
  <c r="AM725" i="4" a="1"/>
  <c r="AN717" i="4" a="1"/>
  <c r="AN890" i="4" a="1"/>
  <c r="AN992" i="4" a="1"/>
  <c r="AM746" i="4" a="1"/>
  <c r="AM723" i="4" a="1"/>
  <c r="AN776" i="4" a="1"/>
  <c r="AN937" i="4" a="1"/>
  <c r="AN675" i="4" a="1"/>
  <c r="AM777" i="4" a="1"/>
  <c r="AN789" i="4" a="1"/>
  <c r="AN651" i="4" a="1"/>
  <c r="AM894" i="4" a="1"/>
  <c r="AN934" i="4" a="1"/>
  <c r="AN818" i="4" a="1"/>
  <c r="AM962" i="4" a="1"/>
  <c r="AN988" i="4" a="1"/>
  <c r="AN999" i="4" a="1"/>
  <c r="AN654" i="4" a="1"/>
  <c r="AN895" i="4" a="1"/>
  <c r="AN840" i="4" a="1"/>
  <c r="AM704" i="4" a="1"/>
  <c r="AM935" i="4" a="1"/>
  <c r="AN650" i="4" a="1"/>
  <c r="AN728" i="4" a="1"/>
  <c r="AM793" i="4" a="1"/>
  <c r="AN872" i="4" a="1"/>
  <c r="AN876" i="4" a="1"/>
  <c r="AM679" i="4" a="1"/>
  <c r="AM931" i="4" a="1"/>
  <c r="AN885" i="4" a="1"/>
  <c r="AM925" i="4" a="1"/>
  <c r="AN939" i="4" a="1"/>
  <c r="AM995" i="4" a="1"/>
  <c r="AM760" i="4" a="1"/>
  <c r="AN783" i="4" a="1"/>
  <c r="AN777" i="4" a="1"/>
  <c r="AM944" i="4" a="1"/>
  <c r="AN970" i="4" a="1"/>
  <c r="AM814" i="4" a="1"/>
  <c r="AN896" i="4" a="1"/>
  <c r="AN888" i="4" a="1"/>
  <c r="AM972" i="4" a="1"/>
  <c r="AM968" i="4" a="1"/>
  <c r="AM872" i="4" a="1"/>
  <c r="AM762" i="4" a="1"/>
  <c r="AN965" i="4" a="1"/>
  <c r="AM710" i="4" a="1"/>
  <c r="AM937" i="4" a="1"/>
  <c r="AM788" i="4" a="1"/>
  <c r="AM780" i="4" a="1"/>
  <c r="AN847" i="4" a="1"/>
  <c r="AN779" i="4" a="1"/>
  <c r="AM650" i="4" a="1"/>
  <c r="AM747" i="4" a="1"/>
  <c r="AN870" i="4" a="1"/>
  <c r="AM717" i="4" a="1"/>
  <c r="AM916" i="4" a="1"/>
  <c r="AM772" i="4" a="1"/>
  <c r="AN656" i="4" a="1"/>
  <c r="AM644" i="4" a="1"/>
  <c r="AN944" i="4" a="1"/>
  <c r="AM831" i="4" a="1"/>
  <c r="AN821" i="4" a="1"/>
  <c r="AN898" i="4" a="1"/>
  <c r="AN686" i="4" a="1"/>
  <c r="AN949" i="4" a="1"/>
  <c r="AN769" i="4" a="1"/>
  <c r="AM987" i="4" a="1"/>
  <c r="AM774" i="4" a="1"/>
  <c r="S51" i="4" l="1"/>
  <c r="AN828" i="4"/>
  <c r="AN951" i="4"/>
  <c r="AN929" i="4"/>
  <c r="AN907" i="4"/>
  <c r="AN885" i="4"/>
  <c r="AN863" i="4"/>
  <c r="AN841" i="4"/>
  <c r="AN819" i="4"/>
  <c r="AN797" i="4"/>
  <c r="AN775" i="4"/>
  <c r="AN753" i="4"/>
  <c r="AN731" i="4"/>
  <c r="AN709" i="4"/>
  <c r="AN687" i="4"/>
  <c r="AN665" i="4"/>
  <c r="AN643" i="4"/>
  <c r="AN980" i="4"/>
  <c r="AN762" i="4"/>
  <c r="AN871" i="4"/>
  <c r="AN739" i="4"/>
  <c r="AN958" i="4"/>
  <c r="AN870" i="4"/>
  <c r="AN694" i="4"/>
  <c r="AN913" i="4"/>
  <c r="AN693" i="4"/>
  <c r="AN802" i="4"/>
  <c r="AN955" i="4"/>
  <c r="AN757" i="4"/>
  <c r="AN844" i="4"/>
  <c r="AN983" i="4"/>
  <c r="AN821" i="4"/>
  <c r="AN711" i="4"/>
  <c r="AN930" i="4"/>
  <c r="AN776" i="4"/>
  <c r="AN928" i="4"/>
  <c r="AN752" i="4"/>
  <c r="AN949" i="4"/>
  <c r="AN927" i="4"/>
  <c r="AN905" i="4"/>
  <c r="AN883" i="4"/>
  <c r="AN861" i="4"/>
  <c r="AN839" i="4"/>
  <c r="AN817" i="4"/>
  <c r="AN795" i="4"/>
  <c r="AN773" i="4"/>
  <c r="AN751" i="4"/>
  <c r="AN729" i="4"/>
  <c r="AN707" i="4"/>
  <c r="AN685" i="4"/>
  <c r="AN663" i="4"/>
  <c r="AN1000" i="4"/>
  <c r="AN978" i="4"/>
  <c r="AN838" i="4"/>
  <c r="AN960" i="4"/>
  <c r="AN696" i="4"/>
  <c r="AN805" i="4"/>
  <c r="AN988" i="4"/>
  <c r="AN826" i="4"/>
  <c r="AN987" i="4"/>
  <c r="AN891" i="4"/>
  <c r="AN986" i="4"/>
  <c r="AN934" i="4"/>
  <c r="AN714" i="4"/>
  <c r="AN801" i="4"/>
  <c r="AN778" i="4"/>
  <c r="AN843" i="4"/>
  <c r="AN982" i="4"/>
  <c r="AN908" i="4"/>
  <c r="AN732" i="4"/>
  <c r="AN818" i="4"/>
  <c r="AN970" i="4"/>
  <c r="AN926" i="4"/>
  <c r="AN882" i="4"/>
  <c r="AN816" i="4"/>
  <c r="AN772" i="4"/>
  <c r="AN728" i="4"/>
  <c r="AN684" i="4"/>
  <c r="AN999" i="4"/>
  <c r="AN969" i="4"/>
  <c r="AN947" i="4"/>
  <c r="AN925" i="4"/>
  <c r="AN903" i="4"/>
  <c r="AN881" i="4"/>
  <c r="AN859" i="4"/>
  <c r="AN837" i="4"/>
  <c r="AN815" i="4"/>
  <c r="AN793" i="4"/>
  <c r="AN771" i="4"/>
  <c r="AN749" i="4"/>
  <c r="AN727" i="4"/>
  <c r="AN705" i="4"/>
  <c r="AN683" i="4"/>
  <c r="AN661" i="4"/>
  <c r="AN998" i="4"/>
  <c r="AN976" i="4"/>
  <c r="AN784" i="4"/>
  <c r="AN937" i="4"/>
  <c r="AN761" i="4"/>
  <c r="AN760" i="4"/>
  <c r="AN781" i="4"/>
  <c r="AN780" i="4"/>
  <c r="AN779" i="4"/>
  <c r="AN822" i="4"/>
  <c r="AN931" i="4"/>
  <c r="AN733" i="4"/>
  <c r="AN864" i="4"/>
  <c r="AN710" i="4"/>
  <c r="AN906" i="4"/>
  <c r="AN664" i="4"/>
  <c r="AN948" i="4"/>
  <c r="AN904" i="4"/>
  <c r="AN860" i="4"/>
  <c r="AN794" i="4"/>
  <c r="AN750" i="4"/>
  <c r="AN706" i="4"/>
  <c r="AN662" i="4"/>
  <c r="AN977" i="4"/>
  <c r="AN968" i="4"/>
  <c r="AN946" i="4"/>
  <c r="AN924" i="4"/>
  <c r="AN902" i="4"/>
  <c r="AN880" i="4"/>
  <c r="AN858" i="4"/>
  <c r="AN836" i="4"/>
  <c r="AN814" i="4"/>
  <c r="AN792" i="4"/>
  <c r="AN770" i="4"/>
  <c r="AN748" i="4"/>
  <c r="AN726" i="4"/>
  <c r="AN704" i="4"/>
  <c r="AN682" i="4"/>
  <c r="AN660" i="4"/>
  <c r="AN997" i="4"/>
  <c r="AN975" i="4"/>
  <c r="AN806" i="4"/>
  <c r="AN813" i="4"/>
  <c r="AN996" i="4"/>
  <c r="AN872" i="4"/>
  <c r="AN652" i="4"/>
  <c r="AN959" i="4"/>
  <c r="AN827" i="4"/>
  <c r="AN673" i="4"/>
  <c r="AN936" i="4"/>
  <c r="AN804" i="4"/>
  <c r="AN672" i="4"/>
  <c r="AN869" i="4"/>
  <c r="AN671" i="4"/>
  <c r="AN868" i="4"/>
  <c r="AN985" i="4"/>
  <c r="AN867" i="4"/>
  <c r="AN647" i="4"/>
  <c r="AN800" i="4"/>
  <c r="AN799" i="4"/>
  <c r="AN645" i="4"/>
  <c r="AN952" i="4"/>
  <c r="AN798" i="4"/>
  <c r="AN644" i="4"/>
  <c r="AN950" i="4"/>
  <c r="AN730" i="4"/>
  <c r="AN967" i="4"/>
  <c r="AN923" i="4"/>
  <c r="AN879" i="4"/>
  <c r="AN835" i="4"/>
  <c r="AN769" i="4"/>
  <c r="AN725" i="4"/>
  <c r="AN659" i="4"/>
  <c r="AN966" i="4"/>
  <c r="AN944" i="4"/>
  <c r="AN922" i="4"/>
  <c r="AN900" i="4"/>
  <c r="AN878" i="4"/>
  <c r="AN856" i="4"/>
  <c r="AN834" i="4"/>
  <c r="AN812" i="4"/>
  <c r="AN790" i="4"/>
  <c r="AN768" i="4"/>
  <c r="AN746" i="4"/>
  <c r="AN724" i="4"/>
  <c r="AN702" i="4"/>
  <c r="AN680" i="4"/>
  <c r="AN658" i="4"/>
  <c r="AN995" i="4"/>
  <c r="AN973" i="4"/>
  <c r="AN894" i="4"/>
  <c r="AN740" i="4"/>
  <c r="AN849" i="4"/>
  <c r="AN651" i="4"/>
  <c r="AN892" i="4"/>
  <c r="AN738" i="4"/>
  <c r="AN957" i="4"/>
  <c r="AN825" i="4"/>
  <c r="AN737" i="4"/>
  <c r="AN649" i="4"/>
  <c r="AN956" i="4"/>
  <c r="AN824" i="4"/>
  <c r="AN736" i="4"/>
  <c r="AN648" i="4"/>
  <c r="AN845" i="4"/>
  <c r="AN669" i="4"/>
  <c r="AN888" i="4"/>
  <c r="AN756" i="4"/>
  <c r="AN668" i="4"/>
  <c r="AN887" i="4"/>
  <c r="AN755" i="4"/>
  <c r="AN820" i="4"/>
  <c r="AN688" i="4"/>
  <c r="AN862" i="4"/>
  <c r="AN708" i="4"/>
  <c r="AN945" i="4"/>
  <c r="AN901" i="4"/>
  <c r="AN857" i="4"/>
  <c r="AN791" i="4"/>
  <c r="AN747" i="4"/>
  <c r="AN703" i="4"/>
  <c r="AN681" i="4"/>
  <c r="AN974" i="4"/>
  <c r="AN965" i="4"/>
  <c r="AN943" i="4"/>
  <c r="AN921" i="4"/>
  <c r="AN899" i="4"/>
  <c r="AN877" i="4"/>
  <c r="AN855" i="4"/>
  <c r="AN833" i="4"/>
  <c r="AN811" i="4"/>
  <c r="AN789" i="4"/>
  <c r="AN767" i="4"/>
  <c r="AN745" i="4"/>
  <c r="AN723" i="4"/>
  <c r="AN701" i="4"/>
  <c r="AN679" i="4"/>
  <c r="AN657" i="4"/>
  <c r="AN994" i="4"/>
  <c r="AN972" i="4"/>
  <c r="AN876" i="4"/>
  <c r="AN971" i="4"/>
  <c r="AN850" i="4"/>
  <c r="AN989" i="4"/>
  <c r="AN915" i="4"/>
  <c r="AN717" i="4"/>
  <c r="AN650" i="4"/>
  <c r="AN759" i="4"/>
  <c r="AN846" i="4"/>
  <c r="AN889" i="4"/>
  <c r="AN691" i="4"/>
  <c r="AN910" i="4"/>
  <c r="AN690" i="4"/>
  <c r="AN865" i="4"/>
  <c r="AN667" i="4"/>
  <c r="AN842" i="4"/>
  <c r="AN666" i="4"/>
  <c r="AN796" i="4"/>
  <c r="AN979" i="4"/>
  <c r="AN920" i="4"/>
  <c r="AN832" i="4"/>
  <c r="AN766" i="4"/>
  <c r="AN678" i="4"/>
  <c r="AN963" i="4"/>
  <c r="AN941" i="4"/>
  <c r="AN919" i="4"/>
  <c r="AN853" i="4"/>
  <c r="AN831" i="4"/>
  <c r="AN809" i="4"/>
  <c r="AN787" i="4"/>
  <c r="AN765" i="4"/>
  <c r="AN743" i="4"/>
  <c r="AN721" i="4"/>
  <c r="AN699" i="4"/>
  <c r="AN677" i="4"/>
  <c r="AN655" i="4"/>
  <c r="AN992" i="4"/>
  <c r="AN938" i="4"/>
  <c r="AN674" i="4"/>
  <c r="AN783" i="4"/>
  <c r="AN782" i="4"/>
  <c r="AN847" i="4"/>
  <c r="AN912" i="4"/>
  <c r="AN692" i="4"/>
  <c r="AN933" i="4"/>
  <c r="AN735" i="4"/>
  <c r="AN932" i="4"/>
  <c r="AN712" i="4"/>
  <c r="AN909" i="4"/>
  <c r="AN689" i="4"/>
  <c r="AN884" i="4"/>
  <c r="AN686" i="4"/>
  <c r="AN964" i="4"/>
  <c r="AN898" i="4"/>
  <c r="AN810" i="4"/>
  <c r="AN722" i="4"/>
  <c r="AN993" i="4"/>
  <c r="AN875" i="4"/>
  <c r="AN962" i="4"/>
  <c r="AN940" i="4"/>
  <c r="AN918" i="4"/>
  <c r="AN874" i="4"/>
  <c r="AN852" i="4"/>
  <c r="AN830" i="4"/>
  <c r="AN808" i="4"/>
  <c r="AN786" i="4"/>
  <c r="AN764" i="4"/>
  <c r="AN742" i="4"/>
  <c r="AN720" i="4"/>
  <c r="AN698" i="4"/>
  <c r="AN676" i="4"/>
  <c r="AN654" i="4"/>
  <c r="AN991" i="4"/>
  <c r="AN916" i="4"/>
  <c r="AN718" i="4"/>
  <c r="AN893" i="4"/>
  <c r="AN695" i="4"/>
  <c r="AN914" i="4"/>
  <c r="AN848" i="4"/>
  <c r="AN716" i="4"/>
  <c r="AN935" i="4"/>
  <c r="AN803" i="4"/>
  <c r="AN715" i="4"/>
  <c r="AN890" i="4"/>
  <c r="AN758" i="4"/>
  <c r="AN670" i="4"/>
  <c r="AN911" i="4"/>
  <c r="AN823" i="4"/>
  <c r="AN713" i="4"/>
  <c r="AN984" i="4"/>
  <c r="AN954" i="4"/>
  <c r="AN866" i="4"/>
  <c r="AN734" i="4"/>
  <c r="AN646" i="4"/>
  <c r="AN953" i="4"/>
  <c r="AN777" i="4"/>
  <c r="AN886" i="4"/>
  <c r="AN754" i="4"/>
  <c r="AN981" i="4"/>
  <c r="AN840" i="4"/>
  <c r="AN774" i="4"/>
  <c r="AN942" i="4"/>
  <c r="AN854" i="4"/>
  <c r="AN788" i="4"/>
  <c r="AN744" i="4"/>
  <c r="AN700" i="4"/>
  <c r="AN656" i="4"/>
  <c r="AN897" i="4"/>
  <c r="AN896" i="4"/>
  <c r="AN961" i="4"/>
  <c r="AN939" i="4"/>
  <c r="AN917" i="4"/>
  <c r="AN895" i="4"/>
  <c r="AN873" i="4"/>
  <c r="AN851" i="4"/>
  <c r="AN829" i="4"/>
  <c r="AN807" i="4"/>
  <c r="AN785" i="4"/>
  <c r="AN763" i="4"/>
  <c r="AN741" i="4"/>
  <c r="AN719" i="4"/>
  <c r="AN697" i="4"/>
  <c r="AN675" i="4"/>
  <c r="AN653" i="4"/>
  <c r="AN990" i="4"/>
  <c r="AM961" i="4"/>
  <c r="AM917" i="4"/>
  <c r="AM807" i="4"/>
  <c r="AM719" i="4"/>
  <c r="AM653" i="4"/>
  <c r="AM982" i="4"/>
  <c r="AM938" i="4"/>
  <c r="AM894" i="4"/>
  <c r="AM850" i="4"/>
  <c r="AM806" i="4"/>
  <c r="AM762" i="4"/>
  <c r="AM718" i="4"/>
  <c r="AM674" i="4"/>
  <c r="AM959" i="4"/>
  <c r="AM915" i="4"/>
  <c r="AM871" i="4"/>
  <c r="AM827" i="4"/>
  <c r="AM783" i="4"/>
  <c r="AM739" i="4"/>
  <c r="AM717" i="4"/>
  <c r="AM673" i="4"/>
  <c r="AM980" i="4"/>
  <c r="AM958" i="4"/>
  <c r="AM936" i="4"/>
  <c r="AM914" i="4"/>
  <c r="AM892" i="4"/>
  <c r="AM870" i="4"/>
  <c r="AM848" i="4"/>
  <c r="AM826" i="4"/>
  <c r="AM804" i="4"/>
  <c r="AM782" i="4"/>
  <c r="AM760" i="4"/>
  <c r="AM738" i="4"/>
  <c r="AM716" i="4"/>
  <c r="AM694" i="4"/>
  <c r="AM672" i="4"/>
  <c r="AM650" i="4"/>
  <c r="AM983" i="4"/>
  <c r="AM939" i="4"/>
  <c r="AM873" i="4"/>
  <c r="AM763" i="4"/>
  <c r="AM697" i="4"/>
  <c r="AM960" i="4"/>
  <c r="AM916" i="4"/>
  <c r="AM872" i="4"/>
  <c r="AM828" i="4"/>
  <c r="AM784" i="4"/>
  <c r="AM740" i="4"/>
  <c r="AM696" i="4"/>
  <c r="AM652" i="4"/>
  <c r="AM981" i="4"/>
  <c r="AM937" i="4"/>
  <c r="AM893" i="4"/>
  <c r="AM849" i="4"/>
  <c r="AM805" i="4"/>
  <c r="AM761" i="4"/>
  <c r="AM695" i="4"/>
  <c r="AM651" i="4"/>
  <c r="AM979" i="4"/>
  <c r="AM957" i="4"/>
  <c r="AM935" i="4"/>
  <c r="AM913" i="4"/>
  <c r="AM891" i="4"/>
  <c r="AM869" i="4"/>
  <c r="AM847" i="4"/>
  <c r="AM825" i="4"/>
  <c r="AM803" i="4"/>
  <c r="AM781" i="4"/>
  <c r="AM759" i="4"/>
  <c r="AM737" i="4"/>
  <c r="AM715" i="4"/>
  <c r="AM693" i="4"/>
  <c r="AM671" i="4"/>
  <c r="AM649" i="4"/>
  <c r="AM999" i="4"/>
  <c r="AM977" i="4"/>
  <c r="AM955" i="4"/>
  <c r="AM933" i="4"/>
  <c r="AM911" i="4"/>
  <c r="AM889" i="4"/>
  <c r="AM867" i="4"/>
  <c r="AM845" i="4"/>
  <c r="AM823" i="4"/>
  <c r="AM801" i="4"/>
  <c r="AM779" i="4"/>
  <c r="AM757" i="4"/>
  <c r="AM735" i="4"/>
  <c r="AM713" i="4"/>
  <c r="AM691" i="4"/>
  <c r="AM669" i="4"/>
  <c r="AM647" i="4"/>
  <c r="AM998" i="4"/>
  <c r="AM976" i="4"/>
  <c r="AM954" i="4"/>
  <c r="AM932" i="4"/>
  <c r="AM910" i="4"/>
  <c r="AM888" i="4"/>
  <c r="AM866" i="4"/>
  <c r="AM844" i="4"/>
  <c r="AM822" i="4"/>
  <c r="AM800" i="4"/>
  <c r="AM778" i="4"/>
  <c r="AM756" i="4"/>
  <c r="AM734" i="4"/>
  <c r="AM712" i="4"/>
  <c r="AM690" i="4"/>
  <c r="AM668" i="4"/>
  <c r="AM646" i="4"/>
  <c r="AM846" i="4"/>
  <c r="AM997" i="4"/>
  <c r="AM975" i="4"/>
  <c r="AM953" i="4"/>
  <c r="AM931" i="4"/>
  <c r="AM909" i="4"/>
  <c r="AM887" i="4"/>
  <c r="AM865" i="4"/>
  <c r="AM843" i="4"/>
  <c r="AM821" i="4"/>
  <c r="AM799" i="4"/>
  <c r="AM777" i="4"/>
  <c r="AM755" i="4"/>
  <c r="AM733" i="4"/>
  <c r="AM711" i="4"/>
  <c r="AM689" i="4"/>
  <c r="AM667" i="4"/>
  <c r="AM645" i="4"/>
  <c r="AM675" i="4"/>
  <c r="AM912" i="4"/>
  <c r="AM714" i="4"/>
  <c r="AM996" i="4"/>
  <c r="AM974" i="4"/>
  <c r="AM952" i="4"/>
  <c r="AM930" i="4"/>
  <c r="AM908" i="4"/>
  <c r="AM886" i="4"/>
  <c r="AM864" i="4"/>
  <c r="AM842" i="4"/>
  <c r="AM820" i="4"/>
  <c r="AM798" i="4"/>
  <c r="AM776" i="4"/>
  <c r="AM754" i="4"/>
  <c r="AM732" i="4"/>
  <c r="AM710" i="4"/>
  <c r="AM688" i="4"/>
  <c r="AM666" i="4"/>
  <c r="AM644" i="4"/>
  <c r="AM829" i="4"/>
  <c r="AM802" i="4"/>
  <c r="AM995" i="4"/>
  <c r="AM973" i="4"/>
  <c r="AM951" i="4"/>
  <c r="AM929" i="4"/>
  <c r="AM907" i="4"/>
  <c r="AM885" i="4"/>
  <c r="AM863" i="4"/>
  <c r="AM841" i="4"/>
  <c r="AM819" i="4"/>
  <c r="AM797" i="4"/>
  <c r="AM775" i="4"/>
  <c r="AM753" i="4"/>
  <c r="AM731" i="4"/>
  <c r="AM709" i="4"/>
  <c r="AM687" i="4"/>
  <c r="AM665" i="4"/>
  <c r="AM643" i="4"/>
  <c r="AM895" i="4"/>
  <c r="AM1000" i="4"/>
  <c r="AM934" i="4"/>
  <c r="AM780" i="4"/>
  <c r="AM670" i="4"/>
  <c r="AM994" i="4"/>
  <c r="AM972" i="4"/>
  <c r="AM950" i="4"/>
  <c r="AM928" i="4"/>
  <c r="AM906" i="4"/>
  <c r="AM884" i="4"/>
  <c r="AM862" i="4"/>
  <c r="AM840" i="4"/>
  <c r="AM818" i="4"/>
  <c r="AM796" i="4"/>
  <c r="AM774" i="4"/>
  <c r="AM752" i="4"/>
  <c r="AM730" i="4"/>
  <c r="AM708" i="4"/>
  <c r="AM686" i="4"/>
  <c r="AM664" i="4"/>
  <c r="AM642" i="4"/>
  <c r="AM993" i="4"/>
  <c r="AM971" i="4"/>
  <c r="AM949" i="4"/>
  <c r="AM927" i="4"/>
  <c r="AM905" i="4"/>
  <c r="AM883" i="4"/>
  <c r="AM861" i="4"/>
  <c r="AM839" i="4"/>
  <c r="AM817" i="4"/>
  <c r="AM795" i="4"/>
  <c r="AM773" i="4"/>
  <c r="AM751" i="4"/>
  <c r="AM729" i="4"/>
  <c r="AM707" i="4"/>
  <c r="AM685" i="4"/>
  <c r="AM663" i="4"/>
  <c r="AM992" i="4"/>
  <c r="AM970" i="4"/>
  <c r="AM948" i="4"/>
  <c r="AM926" i="4"/>
  <c r="AM904" i="4"/>
  <c r="AM882" i="4"/>
  <c r="AM860" i="4"/>
  <c r="AM838" i="4"/>
  <c r="AM816" i="4"/>
  <c r="AM794" i="4"/>
  <c r="AM772" i="4"/>
  <c r="AM750" i="4"/>
  <c r="AM728" i="4"/>
  <c r="AM706" i="4"/>
  <c r="AM684" i="4"/>
  <c r="AM662" i="4"/>
  <c r="AM851" i="4"/>
  <c r="AM978" i="4"/>
  <c r="AM890" i="4"/>
  <c r="AM736" i="4"/>
  <c r="AM648" i="4"/>
  <c r="AM991" i="4"/>
  <c r="AM969" i="4"/>
  <c r="AM947" i="4"/>
  <c r="AM925" i="4"/>
  <c r="AM903" i="4"/>
  <c r="AM881" i="4"/>
  <c r="AM859" i="4"/>
  <c r="AM837" i="4"/>
  <c r="AM815" i="4"/>
  <c r="AM793" i="4"/>
  <c r="AM771" i="4"/>
  <c r="AM749" i="4"/>
  <c r="AM727" i="4"/>
  <c r="AM705" i="4"/>
  <c r="AM683" i="4"/>
  <c r="AM661" i="4"/>
  <c r="AM990" i="4"/>
  <c r="AM968" i="4"/>
  <c r="AM946" i="4"/>
  <c r="AM924" i="4"/>
  <c r="AM902" i="4"/>
  <c r="AM880" i="4"/>
  <c r="AM858" i="4"/>
  <c r="AM836" i="4"/>
  <c r="AM814" i="4"/>
  <c r="AM792" i="4"/>
  <c r="AM770" i="4"/>
  <c r="AM748" i="4"/>
  <c r="AM726" i="4"/>
  <c r="AM704" i="4"/>
  <c r="AM682" i="4"/>
  <c r="AM660" i="4"/>
  <c r="AM989" i="4"/>
  <c r="AM967" i="4"/>
  <c r="AM945" i="4"/>
  <c r="AM923" i="4"/>
  <c r="AM901" i="4"/>
  <c r="AM879" i="4"/>
  <c r="AM857" i="4"/>
  <c r="AM835" i="4"/>
  <c r="AM813" i="4"/>
  <c r="AM791" i="4"/>
  <c r="AM769" i="4"/>
  <c r="AM747" i="4"/>
  <c r="AM725" i="4"/>
  <c r="AM703" i="4"/>
  <c r="AM681" i="4"/>
  <c r="AM659" i="4"/>
  <c r="AM956" i="4"/>
  <c r="AM692" i="4"/>
  <c r="AM988" i="4"/>
  <c r="AM966" i="4"/>
  <c r="AM944" i="4"/>
  <c r="AM922" i="4"/>
  <c r="AM900" i="4"/>
  <c r="AM878" i="4"/>
  <c r="AM856" i="4"/>
  <c r="AM834" i="4"/>
  <c r="AM812" i="4"/>
  <c r="AM790" i="4"/>
  <c r="AM768" i="4"/>
  <c r="AM746" i="4"/>
  <c r="AM724" i="4"/>
  <c r="AM702" i="4"/>
  <c r="AM680" i="4"/>
  <c r="AM658" i="4"/>
  <c r="AM758" i="4"/>
  <c r="AM987" i="4"/>
  <c r="AM965" i="4"/>
  <c r="AM943" i="4"/>
  <c r="AM921" i="4"/>
  <c r="AM899" i="4"/>
  <c r="AM877" i="4"/>
  <c r="AM855" i="4"/>
  <c r="AM833" i="4"/>
  <c r="AM811" i="4"/>
  <c r="AM789" i="4"/>
  <c r="AM767" i="4"/>
  <c r="AM745" i="4"/>
  <c r="AM723" i="4"/>
  <c r="AM701" i="4"/>
  <c r="AM679" i="4"/>
  <c r="AM657" i="4"/>
  <c r="AM741" i="4"/>
  <c r="AM824" i="4"/>
  <c r="AM986" i="4"/>
  <c r="AM964" i="4"/>
  <c r="AM942" i="4"/>
  <c r="AM920" i="4"/>
  <c r="AM898" i="4"/>
  <c r="AM876" i="4"/>
  <c r="AM854" i="4"/>
  <c r="AM832" i="4"/>
  <c r="AM810" i="4"/>
  <c r="AM788" i="4"/>
  <c r="AM766" i="4"/>
  <c r="AM744" i="4"/>
  <c r="AM722" i="4"/>
  <c r="AM700" i="4"/>
  <c r="AM678" i="4"/>
  <c r="AM656" i="4"/>
  <c r="AM985" i="4"/>
  <c r="AM963" i="4"/>
  <c r="AM941" i="4"/>
  <c r="AM919" i="4"/>
  <c r="AM897" i="4"/>
  <c r="AM875" i="4"/>
  <c r="AM853" i="4"/>
  <c r="AM831" i="4"/>
  <c r="AM809" i="4"/>
  <c r="AM787" i="4"/>
  <c r="AM765" i="4"/>
  <c r="AM743" i="4"/>
  <c r="AM721" i="4"/>
  <c r="AM699" i="4"/>
  <c r="AM677" i="4"/>
  <c r="AM655" i="4"/>
  <c r="AM785" i="4"/>
  <c r="AM868" i="4"/>
  <c r="AM984" i="4"/>
  <c r="AM962" i="4"/>
  <c r="AM940" i="4"/>
  <c r="AM918" i="4"/>
  <c r="AM896" i="4"/>
  <c r="AM874" i="4"/>
  <c r="AM852" i="4"/>
  <c r="AM830" i="4"/>
  <c r="AM808" i="4"/>
  <c r="AM786" i="4"/>
  <c r="AM764" i="4"/>
  <c r="AM742" i="4"/>
  <c r="AM720" i="4"/>
  <c r="AM698" i="4"/>
  <c r="AM676" i="4"/>
  <c r="AM654" i="4"/>
  <c r="S52" i="15"/>
  <c r="S53" i="4"/>
  <c r="S52" i="4"/>
  <c r="F52" i="4"/>
  <c r="F53" i="4"/>
  <c r="F54" i="4"/>
  <c r="X54" i="4"/>
  <c r="AA54" i="4" s="1"/>
  <c r="L61" i="4"/>
  <c r="M61" i="4" s="1"/>
  <c r="S54" i="15"/>
  <c r="S54" i="4"/>
  <c r="S53" i="15"/>
  <c r="M61" i="15"/>
  <c r="B6" i="4" l="1"/>
  <c r="C61" i="4" s="1"/>
  <c r="N4" i="4"/>
  <c r="S55" i="15"/>
  <c r="S55" i="4"/>
  <c r="C51" i="4"/>
  <c r="G55" i="4"/>
  <c r="F55" i="4"/>
  <c r="T51" i="4"/>
  <c r="U61" i="4"/>
  <c r="V61" i="4" s="1"/>
  <c r="B61" i="15"/>
  <c r="W61" i="15" s="1"/>
  <c r="X61" i="15" s="1"/>
  <c r="T51" i="15"/>
  <c r="O61" i="15"/>
  <c r="I61" i="4" l="1"/>
  <c r="N61" i="4"/>
  <c r="P61" i="4"/>
  <c r="Y61" i="4"/>
  <c r="E61" i="4"/>
  <c r="F61" i="4" s="1"/>
  <c r="H55" i="4"/>
  <c r="W61" i="4"/>
  <c r="Y61" i="15"/>
  <c r="P61" i="15"/>
  <c r="I61" i="15"/>
  <c r="N61" i="15"/>
  <c r="Q61" i="15" s="1"/>
  <c r="R61" i="15"/>
  <c r="Z61" i="15"/>
  <c r="O61" i="4"/>
  <c r="R61" i="4"/>
  <c r="Z61" i="4"/>
  <c r="G61" i="4" l="1"/>
  <c r="L60" i="4"/>
  <c r="Q61" i="4"/>
  <c r="S61" i="4" s="1"/>
  <c r="X61" i="4"/>
  <c r="AA61" i="4" s="1"/>
  <c r="G61" i="15"/>
  <c r="L60" i="15"/>
  <c r="P60" i="15"/>
  <c r="AA61" i="15"/>
  <c r="S61" i="15"/>
  <c r="T61" i="15" s="1"/>
  <c r="M60" i="15"/>
  <c r="M60" i="4"/>
  <c r="P60" i="4"/>
  <c r="H62" i="15"/>
  <c r="AC61" i="15"/>
  <c r="AC61" i="4"/>
  <c r="H62" i="4"/>
  <c r="O62" i="4"/>
  <c r="N60" i="4" l="1"/>
  <c r="AF61" i="4"/>
  <c r="B62" i="4" s="1"/>
  <c r="AD61" i="4"/>
  <c r="AE61" i="4" s="1"/>
  <c r="AG61" i="4"/>
  <c r="C62" i="4" s="1"/>
  <c r="AI61" i="4"/>
  <c r="AL62" i="4" s="1"/>
  <c r="T61" i="4"/>
  <c r="K62" i="4"/>
  <c r="N60" i="15"/>
  <c r="AD61" i="15"/>
  <c r="AE61" i="15" s="1"/>
  <c r="AG61" i="15"/>
  <c r="C62" i="15" s="1"/>
  <c r="AI61" i="15"/>
  <c r="AJ61" i="15" s="1"/>
  <c r="AF61" i="15"/>
  <c r="K62" i="15"/>
  <c r="AN63" i="4" a="1"/>
  <c r="O63" i="4"/>
  <c r="AN63" i="4" l="1"/>
  <c r="AJ61" i="4"/>
  <c r="AK62" i="4"/>
  <c r="AH61" i="4"/>
  <c r="D62" i="4" s="1"/>
  <c r="L62" i="4" s="1"/>
  <c r="U62" i="4" s="1"/>
  <c r="V62" i="4" s="1"/>
  <c r="W62" i="4" s="1"/>
  <c r="AH61" i="15"/>
  <c r="D62" i="15" s="1"/>
  <c r="L62" i="15" s="1"/>
  <c r="M62" i="15" s="1"/>
  <c r="B62" i="15"/>
  <c r="I62" i="15" s="1"/>
  <c r="I62" i="4"/>
  <c r="O62" i="15"/>
  <c r="E62" i="15"/>
  <c r="E62" i="4"/>
  <c r="AM62" i="4" a="1"/>
  <c r="AM62" i="4" l="1"/>
  <c r="Y62" i="4"/>
  <c r="M62" i="4"/>
  <c r="P62" i="4" s="1"/>
  <c r="U62" i="15"/>
  <c r="V62" i="15" s="1"/>
  <c r="W62" i="15" s="1"/>
  <c r="F62" i="15"/>
  <c r="P62" i="15"/>
  <c r="N62" i="15"/>
  <c r="R62" i="15"/>
  <c r="Z62" i="4"/>
  <c r="R62" i="4"/>
  <c r="N62" i="4" l="1"/>
  <c r="Y62" i="15"/>
  <c r="X62" i="15"/>
  <c r="Q62" i="15"/>
  <c r="S62" i="15" s="1"/>
  <c r="G62" i="15"/>
  <c r="AC62" i="15"/>
  <c r="Z62" i="15"/>
  <c r="H63" i="15"/>
  <c r="AA62" i="15" l="1"/>
  <c r="AB62" i="15" s="1"/>
  <c r="J63" i="15"/>
  <c r="AF62" i="15"/>
  <c r="AD62" i="15"/>
  <c r="AE62" i="15" s="1"/>
  <c r="AG62" i="15"/>
  <c r="C63" i="15" s="1"/>
  <c r="AI62" i="15"/>
  <c r="T62" i="15"/>
  <c r="K63" i="15"/>
  <c r="AH62" i="15" l="1"/>
  <c r="D63" i="15" s="1"/>
  <c r="B63" i="15"/>
  <c r="AK62" i="15"/>
  <c r="AL62" i="15"/>
  <c r="AJ62" i="15"/>
  <c r="O63" i="15"/>
  <c r="I63" i="15" l="1"/>
  <c r="L63" i="15"/>
  <c r="M63" i="15" s="1"/>
  <c r="U63" i="15"/>
  <c r="V63" i="15" s="1"/>
  <c r="E63" i="15"/>
  <c r="F63" i="15" l="1"/>
  <c r="N63" i="15"/>
  <c r="P63" i="15"/>
  <c r="W63" i="15"/>
  <c r="Y63" i="15"/>
  <c r="Z63" i="15"/>
  <c r="R63" i="15"/>
  <c r="X63" i="15" l="1"/>
  <c r="AA63" i="15" s="1"/>
  <c r="AB63" i="15" s="1"/>
  <c r="Q63" i="15"/>
  <c r="S63" i="15" s="1"/>
  <c r="G63" i="15"/>
  <c r="H64" i="15"/>
  <c r="AC63" i="15"/>
  <c r="J64" i="15" l="1"/>
  <c r="AF63" i="15"/>
  <c r="AI63" i="15"/>
  <c r="AD63" i="15"/>
  <c r="AE63" i="15" s="1"/>
  <c r="AG63" i="15"/>
  <c r="C64" i="15" s="1"/>
  <c r="K64" i="15"/>
  <c r="T63" i="15"/>
  <c r="AK63" i="15" l="1"/>
  <c r="AL63" i="15"/>
  <c r="AJ63" i="15"/>
  <c r="B64" i="15"/>
  <c r="AH63" i="15"/>
  <c r="D64" i="15" s="1"/>
  <c r="O64" i="15"/>
  <c r="I64" i="15" l="1"/>
  <c r="U64" i="15"/>
  <c r="V64" i="15" s="1"/>
  <c r="L64" i="15"/>
  <c r="M64" i="15" s="1"/>
  <c r="E64" i="15"/>
  <c r="F64" i="15" l="1"/>
  <c r="N64" i="15"/>
  <c r="P64" i="15"/>
  <c r="W64" i="15"/>
  <c r="Y64" i="15"/>
  <c r="Z64" i="15"/>
  <c r="R64" i="15"/>
  <c r="X64" i="15" l="1"/>
  <c r="AA64" i="15" s="1"/>
  <c r="AB64" i="15" s="1"/>
  <c r="Q64" i="15"/>
  <c r="S64" i="15" s="1"/>
  <c r="G64" i="15"/>
  <c r="H65" i="15"/>
  <c r="AC64" i="15"/>
  <c r="J65" i="15" l="1"/>
  <c r="AI64" i="15"/>
  <c r="AD64" i="15"/>
  <c r="AE64" i="15" s="1"/>
  <c r="AF64" i="15"/>
  <c r="AG64" i="15"/>
  <c r="C65" i="15" s="1"/>
  <c r="T64" i="15"/>
  <c r="K65" i="15"/>
  <c r="AH64" i="15" l="1"/>
  <c r="D65" i="15" s="1"/>
  <c r="B65" i="15"/>
  <c r="AJ64" i="15"/>
  <c r="AK64" i="15"/>
  <c r="AL64" i="15"/>
  <c r="O65" i="15"/>
  <c r="I65" i="15" l="1"/>
  <c r="U65" i="15"/>
  <c r="V65" i="15" s="1"/>
  <c r="L65" i="15"/>
  <c r="M65" i="15" s="1"/>
  <c r="E65" i="15"/>
  <c r="F65" i="15" l="1"/>
  <c r="N65" i="15"/>
  <c r="P65" i="15"/>
  <c r="W65" i="15"/>
  <c r="Y65" i="15"/>
  <c r="R65" i="15"/>
  <c r="Z65" i="15"/>
  <c r="X65" i="15" l="1"/>
  <c r="AA65" i="15" s="1"/>
  <c r="AB65" i="15" s="1"/>
  <c r="Q65" i="15"/>
  <c r="S65" i="15" s="1"/>
  <c r="G65" i="15"/>
  <c r="AC65" i="15"/>
  <c r="H66" i="15"/>
  <c r="J66" i="15" l="1"/>
  <c r="AG65" i="15"/>
  <c r="C66" i="15" s="1"/>
  <c r="AD65" i="15"/>
  <c r="AE65" i="15" s="1"/>
  <c r="AF65" i="15"/>
  <c r="AI65" i="15"/>
  <c r="K66" i="15"/>
  <c r="T65" i="15"/>
  <c r="B66" i="15" l="1"/>
  <c r="AH65" i="15"/>
  <c r="D66" i="15" s="1"/>
  <c r="AL65" i="15"/>
  <c r="AK65" i="15"/>
  <c r="AJ65" i="15"/>
  <c r="O66" i="15"/>
  <c r="U66" i="15" l="1"/>
  <c r="V66" i="15" s="1"/>
  <c r="L66" i="15"/>
  <c r="M66" i="15" s="1"/>
  <c r="I66" i="15"/>
  <c r="E66" i="15"/>
  <c r="F66" i="15" l="1"/>
  <c r="P66" i="15"/>
  <c r="N66" i="15"/>
  <c r="W66" i="15"/>
  <c r="Y66" i="15"/>
  <c r="R66" i="15"/>
  <c r="Z66" i="15"/>
  <c r="X66" i="15" l="1"/>
  <c r="AA66" i="15" s="1"/>
  <c r="AB66" i="15" s="1"/>
  <c r="Q66" i="15"/>
  <c r="S66" i="15" s="1"/>
  <c r="G66" i="15"/>
  <c r="AC66" i="15"/>
  <c r="H67" i="15"/>
  <c r="J67" i="15" l="1"/>
  <c r="AG66" i="15"/>
  <c r="C67" i="15" s="1"/>
  <c r="AF66" i="15"/>
  <c r="AI66" i="15"/>
  <c r="AD66" i="15"/>
  <c r="AE66" i="15" s="1"/>
  <c r="T66" i="15"/>
  <c r="K67" i="15"/>
  <c r="B67" i="15" l="1"/>
  <c r="AH66" i="15"/>
  <c r="D67" i="15" s="1"/>
  <c r="AL66" i="15"/>
  <c r="AK66" i="15"/>
  <c r="AJ66" i="15"/>
  <c r="O67" i="15"/>
  <c r="U67" i="15" l="1"/>
  <c r="V67" i="15" s="1"/>
  <c r="L67" i="15"/>
  <c r="M67" i="15" s="1"/>
  <c r="I67" i="15"/>
  <c r="E67" i="15"/>
  <c r="F67" i="15" l="1"/>
  <c r="N67" i="15"/>
  <c r="P67" i="15"/>
  <c r="Y67" i="15"/>
  <c r="W67" i="15"/>
  <c r="R67" i="15"/>
  <c r="Z67" i="15"/>
  <c r="X67" i="15" l="1"/>
  <c r="AA67" i="15" s="1"/>
  <c r="AB67" i="15" s="1"/>
  <c r="Q67" i="15"/>
  <c r="S67" i="15" s="1"/>
  <c r="G67" i="15"/>
  <c r="AC67" i="15"/>
  <c r="H68" i="15"/>
  <c r="J68" i="15" l="1"/>
  <c r="AG67" i="15"/>
  <c r="C68" i="15" s="1"/>
  <c r="AI67" i="15"/>
  <c r="AD67" i="15"/>
  <c r="AE67" i="15" s="1"/>
  <c r="AF67" i="15"/>
  <c r="T67" i="15"/>
  <c r="K68" i="15"/>
  <c r="AK67" i="15" l="1"/>
  <c r="AJ67" i="15"/>
  <c r="AL67" i="15"/>
  <c r="B68" i="15"/>
  <c r="AH67" i="15"/>
  <c r="D68" i="15" s="1"/>
  <c r="O68" i="15"/>
  <c r="I68" i="15" l="1"/>
  <c r="U68" i="15"/>
  <c r="V68" i="15" s="1"/>
  <c r="L68" i="15"/>
  <c r="M68" i="15" s="1"/>
  <c r="E68" i="15"/>
  <c r="F68" i="15" l="1"/>
  <c r="P68" i="15"/>
  <c r="N68" i="15"/>
  <c r="Y68" i="15"/>
  <c r="W68" i="15"/>
  <c r="Z68" i="15"/>
  <c r="R68" i="15"/>
  <c r="X68" i="15" l="1"/>
  <c r="AA68" i="15" s="1"/>
  <c r="AB68" i="15" s="1"/>
  <c r="Q68" i="15"/>
  <c r="S68" i="15" s="1"/>
  <c r="G68" i="15"/>
  <c r="AC68" i="15"/>
  <c r="H69" i="15"/>
  <c r="J69" i="15" l="1"/>
  <c r="AI68" i="15"/>
  <c r="AD68" i="15"/>
  <c r="AE68" i="15" s="1"/>
  <c r="AG68" i="15"/>
  <c r="C69" i="15" s="1"/>
  <c r="AF68" i="15"/>
  <c r="T68" i="15"/>
  <c r="K69" i="15"/>
  <c r="AL68" i="15" l="1"/>
  <c r="AK68" i="15"/>
  <c r="AJ68" i="15"/>
  <c r="AH68" i="15"/>
  <c r="D69" i="15" s="1"/>
  <c r="B69" i="15"/>
  <c r="O69" i="15"/>
  <c r="U69" i="15" l="1"/>
  <c r="V69" i="15" s="1"/>
  <c r="L69" i="15"/>
  <c r="M69" i="15" s="1"/>
  <c r="I69" i="15"/>
  <c r="E69" i="15"/>
  <c r="F69" i="15" l="1"/>
  <c r="P69" i="15"/>
  <c r="N69" i="15"/>
  <c r="Y69" i="15"/>
  <c r="W69" i="15"/>
  <c r="R69" i="15"/>
  <c r="Z69" i="15"/>
  <c r="X69" i="15" l="1"/>
  <c r="AA69" i="15" s="1"/>
  <c r="AB69" i="15" s="1"/>
  <c r="Q69" i="15"/>
  <c r="S69" i="15" s="1"/>
  <c r="G69" i="15"/>
  <c r="AC69" i="15"/>
  <c r="H70" i="15"/>
  <c r="J70" i="15" l="1"/>
  <c r="AI69" i="15"/>
  <c r="AD69" i="15"/>
  <c r="AE69" i="15" s="1"/>
  <c r="AG69" i="15"/>
  <c r="C70" i="15" s="1"/>
  <c r="AF69" i="15"/>
  <c r="T69" i="15"/>
  <c r="K70" i="15"/>
  <c r="AK69" i="15" l="1"/>
  <c r="AL69" i="15"/>
  <c r="AJ69" i="15"/>
  <c r="B70" i="15"/>
  <c r="AH69" i="15"/>
  <c r="D70" i="15" s="1"/>
  <c r="O70" i="15"/>
  <c r="I70" i="15" l="1"/>
  <c r="U70" i="15"/>
  <c r="V70" i="15" s="1"/>
  <c r="L70" i="15"/>
  <c r="M70" i="15" s="1"/>
  <c r="E70" i="15"/>
  <c r="F70" i="15" l="1"/>
  <c r="N70" i="15"/>
  <c r="P70" i="15"/>
  <c r="Y70" i="15"/>
  <c r="W70" i="15"/>
  <c r="R70" i="15"/>
  <c r="Z70" i="15"/>
  <c r="X70" i="15" l="1"/>
  <c r="AA70" i="15" s="1"/>
  <c r="AB70" i="15" s="1"/>
  <c r="Q70" i="15"/>
  <c r="S70" i="15" s="1"/>
  <c r="G70" i="15"/>
  <c r="AC70" i="15"/>
  <c r="H71" i="15"/>
  <c r="J71" i="15" l="1"/>
  <c r="AF70" i="15"/>
  <c r="AD70" i="15"/>
  <c r="AE70" i="15" s="1"/>
  <c r="AI70" i="15"/>
  <c r="AG70" i="15"/>
  <c r="C71" i="15" s="1"/>
  <c r="T70" i="15"/>
  <c r="K71" i="15"/>
  <c r="AJ70" i="15" l="1"/>
  <c r="AL70" i="15"/>
  <c r="AK70" i="15"/>
  <c r="B71" i="15"/>
  <c r="AH70" i="15"/>
  <c r="D71" i="15" s="1"/>
  <c r="O71" i="15"/>
  <c r="I71" i="15" l="1"/>
  <c r="U71" i="15"/>
  <c r="V71" i="15" s="1"/>
  <c r="L71" i="15"/>
  <c r="M71" i="15" s="1"/>
  <c r="E71" i="15"/>
  <c r="F71" i="15" l="1"/>
  <c r="N71" i="15"/>
  <c r="P71" i="15"/>
  <c r="Y71" i="15"/>
  <c r="W71" i="15"/>
  <c r="X71" i="15" s="1"/>
  <c r="Z71" i="15"/>
  <c r="R71" i="15"/>
  <c r="Q71" i="15" l="1"/>
  <c r="S71" i="15" s="1"/>
  <c r="AA71" i="15"/>
  <c r="AB71" i="15" s="1"/>
  <c r="G71" i="15"/>
  <c r="H72" i="15"/>
  <c r="AC71" i="15"/>
  <c r="J72" i="15" l="1"/>
  <c r="AF71" i="15"/>
  <c r="AI71" i="15"/>
  <c r="AD71" i="15"/>
  <c r="AE71" i="15" s="1"/>
  <c r="AG71" i="15"/>
  <c r="C72" i="15" s="1"/>
  <c r="T71" i="15"/>
  <c r="K72" i="15"/>
  <c r="AK71" i="15" l="1"/>
  <c r="AJ71" i="15"/>
  <c r="AL71" i="15"/>
  <c r="AH71" i="15"/>
  <c r="D72" i="15" s="1"/>
  <c r="B72" i="15"/>
  <c r="O72" i="15"/>
  <c r="U72" i="15" l="1"/>
  <c r="V72" i="15" s="1"/>
  <c r="L72" i="15"/>
  <c r="M72" i="15" s="1"/>
  <c r="I72" i="15"/>
  <c r="E72" i="15"/>
  <c r="F72" i="15" l="1"/>
  <c r="N72" i="15"/>
  <c r="P72" i="15"/>
  <c r="W72" i="15"/>
  <c r="Y72" i="15"/>
  <c r="R72" i="15"/>
  <c r="Z72" i="15"/>
  <c r="X72" i="15" l="1"/>
  <c r="AA72" i="15" s="1"/>
  <c r="AB72" i="15" s="1"/>
  <c r="Q72" i="15"/>
  <c r="S72" i="15" s="1"/>
  <c r="G72" i="15"/>
  <c r="H73" i="15"/>
  <c r="AC72" i="15"/>
  <c r="J73" i="15" l="1"/>
  <c r="AI72" i="15"/>
  <c r="AD72" i="15"/>
  <c r="AE72" i="15" s="1"/>
  <c r="AG72" i="15"/>
  <c r="C73" i="15" s="1"/>
  <c r="AF72" i="15"/>
  <c r="K73" i="15"/>
  <c r="T72" i="15"/>
  <c r="AL72" i="15" l="1"/>
  <c r="AK72" i="15"/>
  <c r="AJ72" i="15"/>
  <c r="AH72" i="15"/>
  <c r="D73" i="15" s="1"/>
  <c r="B73" i="15"/>
  <c r="O73" i="15"/>
  <c r="U73" i="15" l="1"/>
  <c r="V73" i="15" s="1"/>
  <c r="L73" i="15"/>
  <c r="M73" i="15" s="1"/>
  <c r="I73" i="15"/>
  <c r="E73" i="15"/>
  <c r="F73" i="15" l="1"/>
  <c r="P73" i="15"/>
  <c r="N73" i="15"/>
  <c r="W73" i="15"/>
  <c r="Y73" i="15"/>
  <c r="Z73" i="15"/>
  <c r="R73" i="15"/>
  <c r="X73" i="15" l="1"/>
  <c r="AA73" i="15" s="1"/>
  <c r="AB73" i="15" s="1"/>
  <c r="Q73" i="15"/>
  <c r="S73" i="15" s="1"/>
  <c r="G73" i="15"/>
  <c r="H74" i="15"/>
  <c r="AC73" i="15"/>
  <c r="J74" i="15" l="1"/>
  <c r="AG73" i="15"/>
  <c r="C74" i="15" s="1"/>
  <c r="AF73" i="15"/>
  <c r="AI73" i="15"/>
  <c r="AD73" i="15"/>
  <c r="AE73" i="15" s="1"/>
  <c r="T73" i="15"/>
  <c r="K74" i="15"/>
  <c r="AJ73" i="15" l="1"/>
  <c r="AL73" i="15"/>
  <c r="AK73" i="15"/>
  <c r="AH73" i="15"/>
  <c r="D74" i="15" s="1"/>
  <c r="B74" i="15"/>
  <c r="O74" i="15"/>
  <c r="U74" i="15" l="1"/>
  <c r="V74" i="15" s="1"/>
  <c r="L74" i="15"/>
  <c r="M74" i="15" s="1"/>
  <c r="I74" i="15"/>
  <c r="E74" i="15"/>
  <c r="F74" i="15" l="1"/>
  <c r="N74" i="15"/>
  <c r="P74" i="15"/>
  <c r="Y74" i="15"/>
  <c r="W74" i="15"/>
  <c r="Z74" i="15"/>
  <c r="R74" i="15"/>
  <c r="X74" i="15" l="1"/>
  <c r="AA74" i="15" s="1"/>
  <c r="AB74" i="15" s="1"/>
  <c r="Q74" i="15"/>
  <c r="S74" i="15" s="1"/>
  <c r="G74" i="15"/>
  <c r="AC74" i="15"/>
  <c r="H75" i="15"/>
  <c r="J75" i="15" l="1"/>
  <c r="AG74" i="15"/>
  <c r="C75" i="15" s="1"/>
  <c r="AI74" i="15"/>
  <c r="AD74" i="15"/>
  <c r="AE74" i="15" s="1"/>
  <c r="AF74" i="15"/>
  <c r="T74" i="15"/>
  <c r="K75" i="15"/>
  <c r="AJ74" i="15" l="1"/>
  <c r="AL74" i="15"/>
  <c r="AK74" i="15"/>
  <c r="AH74" i="15"/>
  <c r="D75" i="15" s="1"/>
  <c r="B75" i="15"/>
  <c r="O75" i="15"/>
  <c r="U75" i="15" l="1"/>
  <c r="V75" i="15" s="1"/>
  <c r="L75" i="15"/>
  <c r="M75" i="15" s="1"/>
  <c r="I75" i="15"/>
  <c r="E75" i="15"/>
  <c r="F75" i="15" l="1"/>
  <c r="P75" i="15"/>
  <c r="N75" i="15"/>
  <c r="W75" i="15"/>
  <c r="Y75" i="15"/>
  <c r="R75" i="15"/>
  <c r="Z75" i="15"/>
  <c r="X75" i="15" l="1"/>
  <c r="AA75" i="15" s="1"/>
  <c r="AB75" i="15" s="1"/>
  <c r="Q75" i="15"/>
  <c r="S75" i="15" s="1"/>
  <c r="G75" i="15"/>
  <c r="H76" i="15"/>
  <c r="AC75" i="15"/>
  <c r="J76" i="15" l="1"/>
  <c r="AI75" i="15"/>
  <c r="AG75" i="15"/>
  <c r="C76" i="15" s="1"/>
  <c r="AD75" i="15"/>
  <c r="AE75" i="15" s="1"/>
  <c r="AF75" i="15"/>
  <c r="T75" i="15"/>
  <c r="K76" i="15"/>
  <c r="AJ75" i="15" l="1"/>
  <c r="AL75" i="15"/>
  <c r="AK75" i="15"/>
  <c r="B76" i="15"/>
  <c r="AH75" i="15"/>
  <c r="D76" i="15" s="1"/>
  <c r="O76" i="15"/>
  <c r="I76" i="15" l="1"/>
  <c r="U76" i="15"/>
  <c r="V76" i="15" s="1"/>
  <c r="L76" i="15"/>
  <c r="M76" i="15" s="1"/>
  <c r="E76" i="15"/>
  <c r="F76" i="15" l="1"/>
  <c r="N76" i="15"/>
  <c r="P76" i="15"/>
  <c r="Y76" i="15"/>
  <c r="W76" i="15"/>
  <c r="X76" i="15" s="1"/>
  <c r="R76" i="15"/>
  <c r="Z76" i="15"/>
  <c r="Q76" i="15" l="1"/>
  <c r="S76" i="15" s="1"/>
  <c r="AA76" i="15"/>
  <c r="AB76" i="15" s="1"/>
  <c r="G76" i="15"/>
  <c r="AC76" i="15"/>
  <c r="H77" i="15"/>
  <c r="J77" i="15" l="1"/>
  <c r="AD76" i="15"/>
  <c r="AE76" i="15" s="1"/>
  <c r="AF76" i="15"/>
  <c r="AG76" i="15"/>
  <c r="C77" i="15" s="1"/>
  <c r="AI76" i="15"/>
  <c r="T76" i="15"/>
  <c r="K77" i="15"/>
  <c r="B77" i="15" l="1"/>
  <c r="AH76" i="15"/>
  <c r="D77" i="15" s="1"/>
  <c r="AL76" i="15"/>
  <c r="AK76" i="15"/>
  <c r="AJ76" i="15"/>
  <c r="O77" i="15"/>
  <c r="U77" i="15" l="1"/>
  <c r="V77" i="15" s="1"/>
  <c r="L77" i="15"/>
  <c r="M77" i="15" s="1"/>
  <c r="I77" i="15"/>
  <c r="E77" i="15"/>
  <c r="F77" i="15" l="1"/>
  <c r="N77" i="15"/>
  <c r="P77" i="15"/>
  <c r="Y77" i="15"/>
  <c r="W77" i="15"/>
  <c r="R77" i="15"/>
  <c r="Z77" i="15"/>
  <c r="X77" i="15" l="1"/>
  <c r="Q77" i="15"/>
  <c r="S77" i="15" s="1"/>
  <c r="AA77" i="15"/>
  <c r="AB77" i="15" s="1"/>
  <c r="G77" i="15"/>
  <c r="AC77" i="15"/>
  <c r="H78" i="15"/>
  <c r="J78" i="15" l="1"/>
  <c r="AI77" i="15"/>
  <c r="AD77" i="15"/>
  <c r="AE77" i="15" s="1"/>
  <c r="AF77" i="15"/>
  <c r="AG77" i="15"/>
  <c r="C78" i="15" s="1"/>
  <c r="K78" i="15"/>
  <c r="T77" i="15"/>
  <c r="B78" i="15" l="1"/>
  <c r="AH77" i="15"/>
  <c r="D78" i="15" s="1"/>
  <c r="AJ77" i="15"/>
  <c r="AL77" i="15"/>
  <c r="AK77" i="15"/>
  <c r="O78" i="15"/>
  <c r="L78" i="15" l="1"/>
  <c r="M78" i="15" s="1"/>
  <c r="U78" i="15"/>
  <c r="V78" i="15" s="1"/>
  <c r="I78" i="15"/>
  <c r="E78" i="15"/>
  <c r="F78" i="15" l="1"/>
  <c r="Y78" i="15"/>
  <c r="W78" i="15"/>
  <c r="P78" i="15"/>
  <c r="N78" i="15"/>
  <c r="R78" i="15"/>
  <c r="Z78" i="15"/>
  <c r="X78" i="15" l="1"/>
  <c r="AA78" i="15" s="1"/>
  <c r="AB78" i="15" s="1"/>
  <c r="Q78" i="15"/>
  <c r="S78" i="15" s="1"/>
  <c r="G78" i="15"/>
  <c r="AC78" i="15"/>
  <c r="H79" i="15"/>
  <c r="J79" i="15" l="1"/>
  <c r="AG78" i="15"/>
  <c r="C79" i="15" s="1"/>
  <c r="AF78" i="15"/>
  <c r="AI78" i="15"/>
  <c r="AD78" i="15"/>
  <c r="AE78" i="15" s="1"/>
  <c r="T78" i="15"/>
  <c r="K79" i="15"/>
  <c r="AK78" i="15" l="1"/>
  <c r="AL78" i="15"/>
  <c r="AJ78" i="15"/>
  <c r="B79" i="15"/>
  <c r="AH78" i="15"/>
  <c r="D79" i="15" s="1"/>
  <c r="O79" i="15"/>
  <c r="I79" i="15" l="1"/>
  <c r="U79" i="15"/>
  <c r="V79" i="15" s="1"/>
  <c r="L79" i="15"/>
  <c r="M79" i="15" s="1"/>
  <c r="E79" i="15"/>
  <c r="F79" i="15" l="1"/>
  <c r="W79" i="15"/>
  <c r="Y79" i="15"/>
  <c r="P79" i="15"/>
  <c r="N79" i="15"/>
  <c r="Z79" i="15"/>
  <c r="R79" i="15"/>
  <c r="X79" i="15" l="1"/>
  <c r="AA79" i="15" s="1"/>
  <c r="AB79" i="15" s="1"/>
  <c r="Q79" i="15"/>
  <c r="S79" i="15" s="1"/>
  <c r="G79" i="15"/>
  <c r="H80" i="15"/>
  <c r="AC79" i="15"/>
  <c r="J80" i="15" l="1"/>
  <c r="AD79" i="15"/>
  <c r="AE79" i="15" s="1"/>
  <c r="AG79" i="15"/>
  <c r="C80" i="15" s="1"/>
  <c r="AF79" i="15"/>
  <c r="AI79" i="15"/>
  <c r="T79" i="15"/>
  <c r="K80" i="15"/>
  <c r="AH79" i="15" l="1"/>
  <c r="D80" i="15" s="1"/>
  <c r="B80" i="15"/>
  <c r="AJ79" i="15"/>
  <c r="AL79" i="15"/>
  <c r="AK79" i="15"/>
  <c r="O80" i="15"/>
  <c r="I80" i="15" l="1"/>
  <c r="U80" i="15"/>
  <c r="V80" i="15" s="1"/>
  <c r="L80" i="15"/>
  <c r="M80" i="15" s="1"/>
  <c r="E80" i="15"/>
  <c r="F80" i="15" l="1"/>
  <c r="P80" i="15"/>
  <c r="N80" i="15"/>
  <c r="Y80" i="15"/>
  <c r="W80" i="15"/>
  <c r="R80" i="15"/>
  <c r="Z80" i="15"/>
  <c r="X80" i="15" l="1"/>
  <c r="AA80" i="15" s="1"/>
  <c r="AB80" i="15" s="1"/>
  <c r="Q80" i="15"/>
  <c r="S80" i="15" s="1"/>
  <c r="G80" i="15"/>
  <c r="H81" i="15"/>
  <c r="AC80" i="15"/>
  <c r="J81" i="15" l="1"/>
  <c r="AD80" i="15"/>
  <c r="AE80" i="15" s="1"/>
  <c r="AF80" i="15"/>
  <c r="AI80" i="15"/>
  <c r="AG80" i="15"/>
  <c r="C81" i="15" s="1"/>
  <c r="T80" i="15"/>
  <c r="K81" i="15"/>
  <c r="AK80" i="15" l="1"/>
  <c r="AL80" i="15"/>
  <c r="AJ80" i="15"/>
  <c r="AH80" i="15"/>
  <c r="D81" i="15" s="1"/>
  <c r="B81" i="15"/>
  <c r="O81" i="15"/>
  <c r="U81" i="15" l="1"/>
  <c r="V81" i="15" s="1"/>
  <c r="L81" i="15"/>
  <c r="M81" i="15" s="1"/>
  <c r="I81" i="15"/>
  <c r="E81" i="15"/>
  <c r="F81" i="15" l="1"/>
  <c r="P81" i="15"/>
  <c r="N81" i="15"/>
  <c r="W81" i="15"/>
  <c r="Y81" i="15"/>
  <c r="R81" i="15"/>
  <c r="Z81" i="15"/>
  <c r="X81" i="15" l="1"/>
  <c r="AA81" i="15" s="1"/>
  <c r="AB81" i="15" s="1"/>
  <c r="Q81" i="15"/>
  <c r="S81" i="15" s="1"/>
  <c r="T81" i="15" s="1"/>
  <c r="G81" i="15"/>
  <c r="AC81" i="15"/>
  <c r="H82" i="15"/>
  <c r="J82" i="15" l="1"/>
  <c r="AI81" i="15"/>
  <c r="AD81" i="15"/>
  <c r="AE81" i="15" s="1"/>
  <c r="AG81" i="15"/>
  <c r="C82" i="15" s="1"/>
  <c r="AF81" i="15"/>
  <c r="K82" i="15"/>
  <c r="AK81" i="15" l="1"/>
  <c r="AL81" i="15"/>
  <c r="AJ81" i="15"/>
  <c r="AH81" i="15"/>
  <c r="D82" i="15" s="1"/>
  <c r="B82" i="15"/>
  <c r="O82" i="15"/>
  <c r="L82" i="15" l="1"/>
  <c r="M82" i="15" s="1"/>
  <c r="U82" i="15"/>
  <c r="V82" i="15" s="1"/>
  <c r="I82" i="15"/>
  <c r="E82" i="15"/>
  <c r="F82" i="15" l="1"/>
  <c r="Y82" i="15"/>
  <c r="W82" i="15"/>
  <c r="N82" i="15"/>
  <c r="P82" i="15"/>
  <c r="R82" i="15"/>
  <c r="Z82" i="15"/>
  <c r="X82" i="15" l="1"/>
  <c r="AA82" i="15" s="1"/>
  <c r="AB82" i="15" s="1"/>
  <c r="Q82" i="15"/>
  <c r="S82" i="15" s="1"/>
  <c r="G82" i="15"/>
  <c r="H83" i="15"/>
  <c r="AC82" i="15"/>
  <c r="J83" i="15" l="1"/>
  <c r="AI82" i="15"/>
  <c r="AD82" i="15"/>
  <c r="AE82" i="15" s="1"/>
  <c r="AG82" i="15"/>
  <c r="C83" i="15" s="1"/>
  <c r="AF82" i="15"/>
  <c r="T82" i="15"/>
  <c r="K83" i="15"/>
  <c r="AL82" i="15" l="1"/>
  <c r="AJ82" i="15"/>
  <c r="AK82" i="15"/>
  <c r="B83" i="15"/>
  <c r="AH82" i="15"/>
  <c r="D83" i="15" s="1"/>
  <c r="O83" i="15"/>
  <c r="I83" i="15" l="1"/>
  <c r="L83" i="15"/>
  <c r="M83" i="15" s="1"/>
  <c r="U83" i="15"/>
  <c r="V83" i="15" s="1"/>
  <c r="E83" i="15"/>
  <c r="F83" i="15" l="1"/>
  <c r="W83" i="15"/>
  <c r="Y83" i="15"/>
  <c r="P83" i="15"/>
  <c r="N83" i="15"/>
  <c r="R83" i="15"/>
  <c r="Z83" i="15"/>
  <c r="X83" i="15" l="1"/>
  <c r="AA83" i="15" s="1"/>
  <c r="AB83" i="15" s="1"/>
  <c r="Q83" i="15"/>
  <c r="S83" i="15" s="1"/>
  <c r="G83" i="15"/>
  <c r="H84" i="15"/>
  <c r="AC83" i="15"/>
  <c r="J84" i="15" l="1"/>
  <c r="AF83" i="15"/>
  <c r="AG83" i="15"/>
  <c r="C84" i="15" s="1"/>
  <c r="AI83" i="15"/>
  <c r="AD83" i="15"/>
  <c r="AE83" i="15" s="1"/>
  <c r="T83" i="15"/>
  <c r="K84" i="15"/>
  <c r="B84" i="15" l="1"/>
  <c r="AH83" i="15"/>
  <c r="D84" i="15" s="1"/>
  <c r="AJ83" i="15"/>
  <c r="AL83" i="15"/>
  <c r="AK83" i="15"/>
  <c r="O84" i="15"/>
  <c r="U84" i="15" l="1"/>
  <c r="V84" i="15" s="1"/>
  <c r="L84" i="15"/>
  <c r="M84" i="15" s="1"/>
  <c r="I84" i="15"/>
  <c r="E84" i="15"/>
  <c r="F84" i="15" l="1"/>
  <c r="N84" i="15"/>
  <c r="P84" i="15"/>
  <c r="Y84" i="15"/>
  <c r="W84" i="15"/>
  <c r="X84" i="15" s="1"/>
  <c r="R84" i="15"/>
  <c r="Z84" i="15"/>
  <c r="Q84" i="15" l="1"/>
  <c r="S84" i="15" s="1"/>
  <c r="AA84" i="15"/>
  <c r="AB84" i="15" s="1"/>
  <c r="G84" i="15"/>
  <c r="H85" i="15"/>
  <c r="AC84" i="15"/>
  <c r="J85" i="15" l="1"/>
  <c r="AG84" i="15"/>
  <c r="C85" i="15" s="1"/>
  <c r="AF84" i="15"/>
  <c r="AI84" i="15"/>
  <c r="AD84" i="15"/>
  <c r="AE84" i="15" s="1"/>
  <c r="K85" i="15"/>
  <c r="T84" i="15"/>
  <c r="AK84" i="15" l="1"/>
  <c r="AJ84" i="15"/>
  <c r="AL84" i="15"/>
  <c r="AH84" i="15"/>
  <c r="D85" i="15" s="1"/>
  <c r="B85" i="15"/>
  <c r="O85" i="15"/>
  <c r="U85" i="15" l="1"/>
  <c r="V85" i="15" s="1"/>
  <c r="L85" i="15"/>
  <c r="M85" i="15" s="1"/>
  <c r="I85" i="15"/>
  <c r="E85" i="15"/>
  <c r="F85" i="15" l="1"/>
  <c r="P85" i="15"/>
  <c r="N85" i="15"/>
  <c r="Q85" i="15" s="1"/>
  <c r="W85" i="15"/>
  <c r="Y85" i="15"/>
  <c r="R85" i="15"/>
  <c r="Z85" i="15"/>
  <c r="X85" i="15" l="1"/>
  <c r="AA85" i="15" s="1"/>
  <c r="AB85" i="15" s="1"/>
  <c r="S85" i="15"/>
  <c r="G85" i="15"/>
  <c r="AC85" i="15"/>
  <c r="H86" i="15"/>
  <c r="J86" i="15" l="1"/>
  <c r="AI85" i="15"/>
  <c r="AD85" i="15"/>
  <c r="AE85" i="15" s="1"/>
  <c r="AG85" i="15"/>
  <c r="C86" i="15" s="1"/>
  <c r="AF85" i="15"/>
  <c r="K86" i="15"/>
  <c r="T85" i="15"/>
  <c r="AK85" i="15" l="1"/>
  <c r="AJ85" i="15"/>
  <c r="AL85" i="15"/>
  <c r="B86" i="15"/>
  <c r="AH85" i="15"/>
  <c r="D86" i="15" s="1"/>
  <c r="O86" i="15"/>
  <c r="I86" i="15" l="1"/>
  <c r="L86" i="15"/>
  <c r="M86" i="15" s="1"/>
  <c r="U86" i="15"/>
  <c r="V86" i="15" s="1"/>
  <c r="E86" i="15"/>
  <c r="F86" i="15" l="1"/>
  <c r="Y86" i="15"/>
  <c r="W86" i="15"/>
  <c r="N86" i="15"/>
  <c r="P86" i="15"/>
  <c r="R86" i="15"/>
  <c r="Z86" i="15"/>
  <c r="X86" i="15" l="1"/>
  <c r="AA86" i="15" s="1"/>
  <c r="AB86" i="15" s="1"/>
  <c r="Q86" i="15"/>
  <c r="S86" i="15" s="1"/>
  <c r="G86" i="15"/>
  <c r="H87" i="15"/>
  <c r="AC86" i="15"/>
  <c r="J87" i="15" l="1"/>
  <c r="AG86" i="15"/>
  <c r="C87" i="15" s="1"/>
  <c r="AD86" i="15"/>
  <c r="AE86" i="15" s="1"/>
  <c r="AF86" i="15"/>
  <c r="AI86" i="15"/>
  <c r="T86" i="15"/>
  <c r="K87" i="15"/>
  <c r="AH86" i="15" l="1"/>
  <c r="D87" i="15" s="1"/>
  <c r="B87" i="15"/>
  <c r="AJ86" i="15"/>
  <c r="AK86" i="15"/>
  <c r="AL86" i="15"/>
  <c r="O87" i="15"/>
  <c r="I87" i="15" l="1"/>
  <c r="L87" i="15"/>
  <c r="M87" i="15" s="1"/>
  <c r="U87" i="15"/>
  <c r="V87" i="15" s="1"/>
  <c r="E87" i="15"/>
  <c r="F87" i="15" l="1"/>
  <c r="Y87" i="15"/>
  <c r="W87" i="15"/>
  <c r="P87" i="15"/>
  <c r="N87" i="15"/>
  <c r="Z87" i="15"/>
  <c r="R87" i="15"/>
  <c r="X87" i="15" l="1"/>
  <c r="AA87" i="15" s="1"/>
  <c r="AB87" i="15" s="1"/>
  <c r="Q87" i="15"/>
  <c r="S87" i="15" s="1"/>
  <c r="G87" i="15"/>
  <c r="H88" i="15"/>
  <c r="AC87" i="15"/>
  <c r="J88" i="15" l="1"/>
  <c r="AD87" i="15"/>
  <c r="AE87" i="15" s="1"/>
  <c r="AG87" i="15"/>
  <c r="C88" i="15" s="1"/>
  <c r="AF87" i="15"/>
  <c r="AI87" i="15"/>
  <c r="T87" i="15"/>
  <c r="K88" i="15"/>
  <c r="AH87" i="15" l="1"/>
  <c r="D88" i="15" s="1"/>
  <c r="B88" i="15"/>
  <c r="AK87" i="15"/>
  <c r="AJ87" i="15"/>
  <c r="AL87" i="15"/>
  <c r="O88" i="15"/>
  <c r="I88" i="15" l="1"/>
  <c r="U88" i="15"/>
  <c r="V88" i="15" s="1"/>
  <c r="L88" i="15"/>
  <c r="M88" i="15" s="1"/>
  <c r="E88" i="15"/>
  <c r="F88" i="15" l="1"/>
  <c r="N88" i="15"/>
  <c r="Q88" i="15" s="1"/>
  <c r="P88" i="15"/>
  <c r="Y88" i="15"/>
  <c r="W88" i="15"/>
  <c r="R88" i="15"/>
  <c r="Z88" i="15"/>
  <c r="X88" i="15" l="1"/>
  <c r="AA88" i="15" s="1"/>
  <c r="AB88" i="15" s="1"/>
  <c r="S88" i="15"/>
  <c r="G88" i="15"/>
  <c r="H89" i="15"/>
  <c r="AC88" i="15"/>
  <c r="J89" i="15" l="1"/>
  <c r="AF88" i="15"/>
  <c r="AD88" i="15"/>
  <c r="AE88" i="15" s="1"/>
  <c r="AG88" i="15"/>
  <c r="C89" i="15" s="1"/>
  <c r="AI88" i="15"/>
  <c r="T88" i="15"/>
  <c r="K89" i="15"/>
  <c r="AH88" i="15" l="1"/>
  <c r="D89" i="15" s="1"/>
  <c r="B89" i="15"/>
  <c r="AL88" i="15"/>
  <c r="AJ88" i="15"/>
  <c r="AK88" i="15"/>
  <c r="O89" i="15"/>
  <c r="I89" i="15" l="1"/>
  <c r="U89" i="15"/>
  <c r="V89" i="15" s="1"/>
  <c r="L89" i="15"/>
  <c r="M89" i="15" s="1"/>
  <c r="E89" i="15"/>
  <c r="F89" i="15" l="1"/>
  <c r="N89" i="15"/>
  <c r="P89" i="15"/>
  <c r="W89" i="15"/>
  <c r="Y89" i="15"/>
  <c r="Z89" i="15"/>
  <c r="R89" i="15"/>
  <c r="X89" i="15" l="1"/>
  <c r="AA89" i="15" s="1"/>
  <c r="AB89" i="15" s="1"/>
  <c r="Q89" i="15"/>
  <c r="S89" i="15" s="1"/>
  <c r="G89" i="15"/>
  <c r="H90" i="15"/>
  <c r="AC89" i="15"/>
  <c r="J90" i="15" l="1"/>
  <c r="AG89" i="15"/>
  <c r="C90" i="15" s="1"/>
  <c r="AF89" i="15"/>
  <c r="AI89" i="15"/>
  <c r="AD89" i="15"/>
  <c r="AE89" i="15" s="1"/>
  <c r="T89" i="15"/>
  <c r="K90" i="15"/>
  <c r="AH89" i="15" l="1"/>
  <c r="D90" i="15" s="1"/>
  <c r="B90" i="15"/>
  <c r="AK89" i="15"/>
  <c r="AJ89" i="15"/>
  <c r="AL89" i="15"/>
  <c r="O90" i="15"/>
  <c r="I90" i="15" l="1"/>
  <c r="U90" i="15"/>
  <c r="V90" i="15" s="1"/>
  <c r="L90" i="15"/>
  <c r="M90" i="15" s="1"/>
  <c r="E90" i="15"/>
  <c r="F90" i="15" l="1"/>
  <c r="N90" i="15"/>
  <c r="P90" i="15"/>
  <c r="W90" i="15"/>
  <c r="Y90" i="15"/>
  <c r="Z90" i="15"/>
  <c r="R90" i="15"/>
  <c r="X90" i="15" l="1"/>
  <c r="AA90" i="15" s="1"/>
  <c r="AB90" i="15" s="1"/>
  <c r="Q90" i="15"/>
  <c r="S90" i="15" s="1"/>
  <c r="G90" i="15"/>
  <c r="AC90" i="15"/>
  <c r="H91" i="15"/>
  <c r="J91" i="15" l="1"/>
  <c r="AG90" i="15"/>
  <c r="C91" i="15" s="1"/>
  <c r="AF90" i="15"/>
  <c r="AD90" i="15"/>
  <c r="AE90" i="15" s="1"/>
  <c r="AI90" i="15"/>
  <c r="K91" i="15"/>
  <c r="T90" i="15"/>
  <c r="B91" i="15" l="1"/>
  <c r="AH90" i="15"/>
  <c r="D91" i="15" s="1"/>
  <c r="AJ90" i="15"/>
  <c r="AK90" i="15"/>
  <c r="AL90" i="15"/>
  <c r="O91" i="15"/>
  <c r="U91" i="15" l="1"/>
  <c r="V91" i="15" s="1"/>
  <c r="L91" i="15"/>
  <c r="M91" i="15" s="1"/>
  <c r="I91" i="15"/>
  <c r="E91" i="15"/>
  <c r="F91" i="15" l="1"/>
  <c r="P91" i="15"/>
  <c r="N91" i="15"/>
  <c r="Y91" i="15"/>
  <c r="W91" i="15"/>
  <c r="Z91" i="15"/>
  <c r="R91" i="15"/>
  <c r="X91" i="15" l="1"/>
  <c r="AA91" i="15" s="1"/>
  <c r="AB91" i="15" s="1"/>
  <c r="Q91" i="15"/>
  <c r="S91" i="15" s="1"/>
  <c r="G91" i="15"/>
  <c r="AC91" i="15"/>
  <c r="H92" i="15"/>
  <c r="J92" i="15" l="1"/>
  <c r="AG91" i="15"/>
  <c r="C92" i="15" s="1"/>
  <c r="AI91" i="15"/>
  <c r="AF91" i="15"/>
  <c r="AD91" i="15"/>
  <c r="AE91" i="15" s="1"/>
  <c r="T91" i="15"/>
  <c r="K92" i="15"/>
  <c r="AK91" i="15" l="1"/>
  <c r="AL91" i="15"/>
  <c r="AJ91" i="15"/>
  <c r="AH91" i="15"/>
  <c r="D92" i="15" s="1"/>
  <c r="B92" i="15"/>
  <c r="O92" i="15"/>
  <c r="U92" i="15" l="1"/>
  <c r="V92" i="15" s="1"/>
  <c r="L92" i="15"/>
  <c r="M92" i="15" s="1"/>
  <c r="I92" i="15"/>
  <c r="E92" i="15"/>
  <c r="F92" i="15" l="1"/>
  <c r="N92" i="15"/>
  <c r="P92" i="15"/>
  <c r="Y92" i="15"/>
  <c r="W92" i="15"/>
  <c r="Z92" i="15"/>
  <c r="R92" i="15"/>
  <c r="X92" i="15" l="1"/>
  <c r="AA92" i="15" s="1"/>
  <c r="AB92" i="15" s="1"/>
  <c r="Q92" i="15"/>
  <c r="S92" i="15" s="1"/>
  <c r="G92" i="15"/>
  <c r="AC92" i="15"/>
  <c r="H93" i="15"/>
  <c r="J93" i="15" l="1"/>
  <c r="AG92" i="15"/>
  <c r="C93" i="15" s="1"/>
  <c r="AF92" i="15"/>
  <c r="AI92" i="15"/>
  <c r="AD92" i="15"/>
  <c r="AE92" i="15" s="1"/>
  <c r="K93" i="15"/>
  <c r="T92" i="15"/>
  <c r="AJ92" i="15" l="1"/>
  <c r="AK92" i="15"/>
  <c r="AL92" i="15"/>
  <c r="AH92" i="15"/>
  <c r="D93" i="15" s="1"/>
  <c r="B93" i="15"/>
  <c r="O93" i="15"/>
  <c r="U93" i="15" l="1"/>
  <c r="V93" i="15" s="1"/>
  <c r="L93" i="15"/>
  <c r="M93" i="15" s="1"/>
  <c r="I93" i="15"/>
  <c r="E93" i="15"/>
  <c r="F93" i="15" l="1"/>
  <c r="P93" i="15"/>
  <c r="N93" i="15"/>
  <c r="W93" i="15"/>
  <c r="Y93" i="15"/>
  <c r="R93" i="15"/>
  <c r="Z93" i="15"/>
  <c r="X93" i="15" l="1"/>
  <c r="AA93" i="15" s="1"/>
  <c r="AB93" i="15" s="1"/>
  <c r="Q93" i="15"/>
  <c r="S93" i="15" s="1"/>
  <c r="G93" i="15"/>
  <c r="AC93" i="15"/>
  <c r="H94" i="15"/>
  <c r="J94" i="15" l="1"/>
  <c r="AG93" i="15"/>
  <c r="C94" i="15" s="1"/>
  <c r="AD93" i="15"/>
  <c r="AE93" i="15" s="1"/>
  <c r="AF93" i="15"/>
  <c r="AI93" i="15"/>
  <c r="T93" i="15"/>
  <c r="K94" i="15"/>
  <c r="B94" i="15" l="1"/>
  <c r="AH93" i="15"/>
  <c r="D94" i="15" s="1"/>
  <c r="AL93" i="15"/>
  <c r="AK93" i="15"/>
  <c r="AJ93" i="15"/>
  <c r="O94" i="15"/>
  <c r="U94" i="15" l="1"/>
  <c r="V94" i="15" s="1"/>
  <c r="L94" i="15"/>
  <c r="M94" i="15" s="1"/>
  <c r="I94" i="15"/>
  <c r="E94" i="15"/>
  <c r="F94" i="15" l="1"/>
  <c r="N94" i="15"/>
  <c r="P94" i="15"/>
  <c r="W94" i="15"/>
  <c r="Y94" i="15"/>
  <c r="R94" i="15"/>
  <c r="Z94" i="15"/>
  <c r="X94" i="15" l="1"/>
  <c r="AA94" i="15" s="1"/>
  <c r="AB94" i="15" s="1"/>
  <c r="Q94" i="15"/>
  <c r="S94" i="15" s="1"/>
  <c r="G94" i="15"/>
  <c r="AC94" i="15"/>
  <c r="H95" i="15"/>
  <c r="J95" i="15" l="1"/>
  <c r="AF94" i="15"/>
  <c r="AI94" i="15"/>
  <c r="AD94" i="15"/>
  <c r="AE94" i="15" s="1"/>
  <c r="AG94" i="15"/>
  <c r="C95" i="15" s="1"/>
  <c r="T94" i="15"/>
  <c r="K95" i="15"/>
  <c r="AJ94" i="15" l="1"/>
  <c r="AL94" i="15"/>
  <c r="AK94" i="15"/>
  <c r="B95" i="15"/>
  <c r="AH94" i="15"/>
  <c r="D95" i="15" s="1"/>
  <c r="O95" i="15"/>
  <c r="I95" i="15" l="1"/>
  <c r="L95" i="15"/>
  <c r="M95" i="15" s="1"/>
  <c r="U95" i="15"/>
  <c r="V95" i="15" s="1"/>
  <c r="E95" i="15"/>
  <c r="F95" i="15" l="1"/>
  <c r="P95" i="15"/>
  <c r="N95" i="15"/>
  <c r="W95" i="15"/>
  <c r="Y95" i="15"/>
  <c r="Z95" i="15"/>
  <c r="R95" i="15"/>
  <c r="X95" i="15" l="1"/>
  <c r="AA95" i="15" s="1"/>
  <c r="AB95" i="15" s="1"/>
  <c r="Q95" i="15"/>
  <c r="S95" i="15" s="1"/>
  <c r="G95" i="15"/>
  <c r="H96" i="15"/>
  <c r="AC95" i="15"/>
  <c r="J96" i="15" l="1"/>
  <c r="AG95" i="15"/>
  <c r="C96" i="15" s="1"/>
  <c r="AF95" i="15"/>
  <c r="AD95" i="15"/>
  <c r="AE95" i="15" s="1"/>
  <c r="AI95" i="15"/>
  <c r="T95" i="15"/>
  <c r="K96" i="15"/>
  <c r="B96" i="15" l="1"/>
  <c r="AH95" i="15"/>
  <c r="D96" i="15" s="1"/>
  <c r="AK95" i="15"/>
  <c r="AJ95" i="15"/>
  <c r="AL95" i="15"/>
  <c r="O96" i="15"/>
  <c r="U96" i="15" l="1"/>
  <c r="V96" i="15" s="1"/>
  <c r="L96" i="15"/>
  <c r="M96" i="15" s="1"/>
  <c r="I96" i="15"/>
  <c r="E96" i="15"/>
  <c r="F96" i="15" l="1"/>
  <c r="P96" i="15"/>
  <c r="N96" i="15"/>
  <c r="Y96" i="15"/>
  <c r="W96" i="15"/>
  <c r="X96" i="15" s="1"/>
  <c r="R96" i="15"/>
  <c r="Z96" i="15"/>
  <c r="Q96" i="15" l="1"/>
  <c r="S96" i="15" s="1"/>
  <c r="AA96" i="15"/>
  <c r="AB96" i="15" s="1"/>
  <c r="G96" i="15"/>
  <c r="H97" i="15"/>
  <c r="AC96" i="15"/>
  <c r="J97" i="15" l="1"/>
  <c r="AG96" i="15"/>
  <c r="C97" i="15" s="1"/>
  <c r="AI96" i="15"/>
  <c r="AD96" i="15"/>
  <c r="AE96" i="15" s="1"/>
  <c r="AF96" i="15"/>
  <c r="T96" i="15"/>
  <c r="K97" i="15"/>
  <c r="AJ96" i="15" l="1"/>
  <c r="AL96" i="15"/>
  <c r="AK96" i="15"/>
  <c r="B97" i="15"/>
  <c r="AH96" i="15"/>
  <c r="D97" i="15" s="1"/>
  <c r="O97" i="15"/>
  <c r="I97" i="15" l="1"/>
  <c r="U97" i="15"/>
  <c r="V97" i="15" s="1"/>
  <c r="L97" i="15"/>
  <c r="M97" i="15" s="1"/>
  <c r="E97" i="15"/>
  <c r="F97" i="15" l="1"/>
  <c r="W97" i="15"/>
  <c r="Y97" i="15"/>
  <c r="N97" i="15"/>
  <c r="P97" i="15"/>
  <c r="Z97" i="15"/>
  <c r="R97" i="15"/>
  <c r="X97" i="15" l="1"/>
  <c r="AA97" i="15" s="1"/>
  <c r="AB97" i="15" s="1"/>
  <c r="Q97" i="15"/>
  <c r="S97" i="15" s="1"/>
  <c r="G97" i="15"/>
  <c r="H98" i="15"/>
  <c r="AC97" i="15"/>
  <c r="J98" i="15" l="1"/>
  <c r="AF97" i="15"/>
  <c r="AI97" i="15"/>
  <c r="AD97" i="15"/>
  <c r="AE97" i="15" s="1"/>
  <c r="AG97" i="15"/>
  <c r="C98" i="15" s="1"/>
  <c r="T97" i="15"/>
  <c r="K98" i="15"/>
  <c r="B98" i="15" l="1"/>
  <c r="AH97" i="15"/>
  <c r="D98" i="15" s="1"/>
  <c r="AJ97" i="15"/>
  <c r="AL97" i="15"/>
  <c r="AK97" i="15"/>
  <c r="O98" i="15"/>
  <c r="U98" i="15" l="1"/>
  <c r="V98" i="15" s="1"/>
  <c r="L98" i="15"/>
  <c r="M98" i="15" s="1"/>
  <c r="I98" i="15"/>
  <c r="E98" i="15"/>
  <c r="F98" i="15" l="1"/>
  <c r="Y98" i="15"/>
  <c r="W98" i="15"/>
  <c r="P98" i="15"/>
  <c r="N98" i="15"/>
  <c r="Z98" i="15"/>
  <c r="R98" i="15"/>
  <c r="X98" i="15" l="1"/>
  <c r="AA98" i="15" s="1"/>
  <c r="AB98" i="15" s="1"/>
  <c r="Q98" i="15"/>
  <c r="S98" i="15" s="1"/>
  <c r="G98" i="15"/>
  <c r="AC98" i="15"/>
  <c r="H99" i="15"/>
  <c r="J99" i="15" l="1"/>
  <c r="AF98" i="15"/>
  <c r="AI98" i="15"/>
  <c r="AD98" i="15"/>
  <c r="AE98" i="15" s="1"/>
  <c r="AG98" i="15"/>
  <c r="C99" i="15" s="1"/>
  <c r="T98" i="15"/>
  <c r="K99" i="15"/>
  <c r="B99" i="15" l="1"/>
  <c r="AH98" i="15"/>
  <c r="D99" i="15" s="1"/>
  <c r="AL98" i="15"/>
  <c r="AK98" i="15"/>
  <c r="AJ98" i="15"/>
  <c r="O99" i="15"/>
  <c r="U99" i="15" l="1"/>
  <c r="V99" i="15" s="1"/>
  <c r="L99" i="15"/>
  <c r="M99" i="15" s="1"/>
  <c r="I99" i="15"/>
  <c r="E99" i="15"/>
  <c r="F99" i="15" l="1"/>
  <c r="P99" i="15"/>
  <c r="N99" i="15"/>
  <c r="Y99" i="15"/>
  <c r="W99" i="15"/>
  <c r="Z99" i="15"/>
  <c r="R99" i="15"/>
  <c r="X99" i="15" l="1"/>
  <c r="AA99" i="15" s="1"/>
  <c r="AB99" i="15" s="1"/>
  <c r="Q99" i="15"/>
  <c r="S99" i="15" s="1"/>
  <c r="G99" i="15"/>
  <c r="H100" i="15"/>
  <c r="AC99" i="15"/>
  <c r="J100" i="15" l="1"/>
  <c r="AG99" i="15"/>
  <c r="C100" i="15" s="1"/>
  <c r="AI99" i="15"/>
  <c r="AF99" i="15"/>
  <c r="AD99" i="15"/>
  <c r="AE99" i="15" s="1"/>
  <c r="T99" i="15"/>
  <c r="K100" i="15"/>
  <c r="B100" i="15" l="1"/>
  <c r="AH99" i="15"/>
  <c r="D100" i="15" s="1"/>
  <c r="AK99" i="15"/>
  <c r="AJ99" i="15"/>
  <c r="AL99" i="15"/>
  <c r="O100" i="15"/>
  <c r="U100" i="15" l="1"/>
  <c r="V100" i="15" s="1"/>
  <c r="L100" i="15"/>
  <c r="M100" i="15" s="1"/>
  <c r="I100" i="15"/>
  <c r="E100" i="15"/>
  <c r="F100" i="15" l="1"/>
  <c r="P100" i="15"/>
  <c r="N100" i="15"/>
  <c r="W100" i="15"/>
  <c r="Y100" i="15"/>
  <c r="R100" i="15"/>
  <c r="Z100" i="15"/>
  <c r="X100" i="15" l="1"/>
  <c r="AA100" i="15" s="1"/>
  <c r="AB100" i="15" s="1"/>
  <c r="Q100" i="15"/>
  <c r="S100" i="15" s="1"/>
  <c r="G100" i="15"/>
  <c r="H101" i="15"/>
  <c r="AC100" i="15"/>
  <c r="J101" i="15" l="1"/>
  <c r="AI100" i="15"/>
  <c r="AD100" i="15"/>
  <c r="AE100" i="15" s="1"/>
  <c r="AF100" i="15"/>
  <c r="AG100" i="15"/>
  <c r="C101" i="15" s="1"/>
  <c r="T100" i="15"/>
  <c r="K101" i="15"/>
  <c r="AK100" i="15" l="1"/>
  <c r="AL100" i="15"/>
  <c r="AJ100" i="15"/>
  <c r="B101" i="15"/>
  <c r="AH100" i="15"/>
  <c r="D101" i="15" s="1"/>
  <c r="O101" i="15"/>
  <c r="I101" i="15" l="1"/>
  <c r="L101" i="15"/>
  <c r="M101" i="15" s="1"/>
  <c r="U101" i="15"/>
  <c r="V101" i="15" s="1"/>
  <c r="E101" i="15"/>
  <c r="F101" i="15" l="1"/>
  <c r="N101" i="15"/>
  <c r="P101" i="15"/>
  <c r="Y101" i="15"/>
  <c r="W101" i="15"/>
  <c r="Z101" i="15"/>
  <c r="R101" i="15"/>
  <c r="X101" i="15" l="1"/>
  <c r="AA101" i="15" s="1"/>
  <c r="AB101" i="15" s="1"/>
  <c r="Q101" i="15"/>
  <c r="S101" i="15" s="1"/>
  <c r="G101" i="15"/>
  <c r="H102" i="15"/>
  <c r="AC101" i="15"/>
  <c r="J102" i="15" l="1"/>
  <c r="AD101" i="15"/>
  <c r="AE101" i="15" s="1"/>
  <c r="AG101" i="15"/>
  <c r="C102" i="15" s="1"/>
  <c r="AF101" i="15"/>
  <c r="AI101" i="15"/>
  <c r="T101" i="15"/>
  <c r="K102" i="15"/>
  <c r="AH101" i="15" l="1"/>
  <c r="D102" i="15" s="1"/>
  <c r="B102" i="15"/>
  <c r="AL101" i="15"/>
  <c r="AK101" i="15"/>
  <c r="AJ101" i="15"/>
  <c r="O102" i="15"/>
  <c r="I102" i="15" l="1"/>
  <c r="U102" i="15"/>
  <c r="V102" i="15" s="1"/>
  <c r="L102" i="15"/>
  <c r="M102" i="15" s="1"/>
  <c r="E102" i="15"/>
  <c r="F102" i="15" l="1"/>
  <c r="P102" i="15"/>
  <c r="N102" i="15"/>
  <c r="W102" i="15"/>
  <c r="Y102" i="15"/>
  <c r="R102" i="15"/>
  <c r="Z102" i="15"/>
  <c r="X102" i="15" l="1"/>
  <c r="AA102" i="15" s="1"/>
  <c r="AB102" i="15" s="1"/>
  <c r="Q102" i="15"/>
  <c r="S102" i="15" s="1"/>
  <c r="G102" i="15"/>
  <c r="H103" i="15"/>
  <c r="AC102" i="15"/>
  <c r="J103" i="15" l="1"/>
  <c r="AI102" i="15"/>
  <c r="AG102" i="15"/>
  <c r="C103" i="15" s="1"/>
  <c r="AF102" i="15"/>
  <c r="AD102" i="15"/>
  <c r="AE102" i="15" s="1"/>
  <c r="T102" i="15"/>
  <c r="K103" i="15"/>
  <c r="B103" i="15" l="1"/>
  <c r="AH102" i="15"/>
  <c r="D103" i="15" s="1"/>
  <c r="AJ102" i="15"/>
  <c r="AK102" i="15"/>
  <c r="AL102" i="15"/>
  <c r="O103" i="15"/>
  <c r="L103" i="15" l="1"/>
  <c r="M103" i="15" s="1"/>
  <c r="U103" i="15"/>
  <c r="V103" i="15" s="1"/>
  <c r="I103" i="15"/>
  <c r="E103" i="15"/>
  <c r="F103" i="15" l="1"/>
  <c r="Y103" i="15"/>
  <c r="W103" i="15"/>
  <c r="P103" i="15"/>
  <c r="N103" i="15"/>
  <c r="Z103" i="15"/>
  <c r="R103" i="15"/>
  <c r="X103" i="15" l="1"/>
  <c r="AA103" i="15" s="1"/>
  <c r="AB103" i="15" s="1"/>
  <c r="Q103" i="15"/>
  <c r="S103" i="15" s="1"/>
  <c r="G103" i="15"/>
  <c r="AC103" i="15"/>
  <c r="H104" i="15"/>
  <c r="J104" i="15" l="1"/>
  <c r="AF103" i="15"/>
  <c r="AI103" i="15"/>
  <c r="AD103" i="15"/>
  <c r="AE103" i="15" s="1"/>
  <c r="AG103" i="15"/>
  <c r="C104" i="15" s="1"/>
  <c r="K104" i="15"/>
  <c r="T103" i="15"/>
  <c r="AL103" i="15" l="1"/>
  <c r="AK103" i="15"/>
  <c r="AJ103" i="15"/>
  <c r="AH103" i="15"/>
  <c r="D104" i="15" s="1"/>
  <c r="B104" i="15"/>
  <c r="O104" i="15"/>
  <c r="U104" i="15" l="1"/>
  <c r="V104" i="15" s="1"/>
  <c r="L104" i="15"/>
  <c r="M104" i="15" s="1"/>
  <c r="I104" i="15"/>
  <c r="E104" i="15"/>
  <c r="F104" i="15" l="1"/>
  <c r="N104" i="15"/>
  <c r="P104" i="15"/>
  <c r="Y104" i="15"/>
  <c r="W104" i="15"/>
  <c r="R104" i="15"/>
  <c r="Z104" i="15"/>
  <c r="X104" i="15" l="1"/>
  <c r="AA104" i="15" s="1"/>
  <c r="AB104" i="15" s="1"/>
  <c r="Q104" i="15"/>
  <c r="S104" i="15" s="1"/>
  <c r="G104" i="15"/>
  <c r="AC104" i="15"/>
  <c r="H105" i="15"/>
  <c r="J105" i="15" l="1"/>
  <c r="AI104" i="15"/>
  <c r="AG104" i="15"/>
  <c r="C105" i="15" s="1"/>
  <c r="AF104" i="15"/>
  <c r="AD104" i="15"/>
  <c r="AE104" i="15" s="1"/>
  <c r="T104" i="15"/>
  <c r="K105" i="15"/>
  <c r="AH104" i="15" l="1"/>
  <c r="D105" i="15" s="1"/>
  <c r="B105" i="15"/>
  <c r="AK104" i="15"/>
  <c r="AL104" i="15"/>
  <c r="AJ104" i="15"/>
  <c r="O105" i="15"/>
  <c r="I105" i="15" l="1"/>
  <c r="L105" i="15"/>
  <c r="M105" i="15" s="1"/>
  <c r="U105" i="15"/>
  <c r="V105" i="15" s="1"/>
  <c r="E105" i="15"/>
  <c r="F105" i="15" l="1"/>
  <c r="W105" i="15"/>
  <c r="Y105" i="15"/>
  <c r="N105" i="15"/>
  <c r="P105" i="15"/>
  <c r="Z105" i="15"/>
  <c r="R105" i="15"/>
  <c r="X105" i="15" l="1"/>
  <c r="AA105" i="15" s="1"/>
  <c r="AB105" i="15" s="1"/>
  <c r="Q105" i="15"/>
  <c r="S105" i="15" s="1"/>
  <c r="T105" i="15" s="1"/>
  <c r="G105" i="15"/>
  <c r="AC105" i="15"/>
  <c r="H106" i="15"/>
  <c r="J106" i="15" l="1"/>
  <c r="AD105" i="15"/>
  <c r="AE105" i="15" s="1"/>
  <c r="AF105" i="15"/>
  <c r="AG105" i="15"/>
  <c r="C106" i="15" s="1"/>
  <c r="AI105" i="15"/>
  <c r="K106" i="15"/>
  <c r="AH105" i="15" l="1"/>
  <c r="D106" i="15" s="1"/>
  <c r="B106" i="15"/>
  <c r="AK105" i="15"/>
  <c r="AL105" i="15"/>
  <c r="AJ105" i="15"/>
  <c r="O106" i="15"/>
  <c r="I106" i="15" l="1"/>
  <c r="L106" i="15"/>
  <c r="M106" i="15" s="1"/>
  <c r="U106" i="15"/>
  <c r="V106" i="15" s="1"/>
  <c r="E106" i="15"/>
  <c r="F106" i="15" l="1"/>
  <c r="Y106" i="15"/>
  <c r="W106" i="15"/>
  <c r="N106" i="15"/>
  <c r="P106" i="15"/>
  <c r="Z106" i="15"/>
  <c r="R106" i="15"/>
  <c r="X106" i="15" l="1"/>
  <c r="AA106" i="15" s="1"/>
  <c r="AB106" i="15" s="1"/>
  <c r="Q106" i="15"/>
  <c r="S106" i="15" s="1"/>
  <c r="G106" i="15"/>
  <c r="AC106" i="15"/>
  <c r="H107" i="15"/>
  <c r="J107" i="15" l="1"/>
  <c r="AD106" i="15"/>
  <c r="AE106" i="15" s="1"/>
  <c r="AF106" i="15"/>
  <c r="AG106" i="15"/>
  <c r="C107" i="15" s="1"/>
  <c r="AI106" i="15"/>
  <c r="T106" i="15"/>
  <c r="K107" i="15"/>
  <c r="AH106" i="15" l="1"/>
  <c r="D107" i="15" s="1"/>
  <c r="B107" i="15"/>
  <c r="AL106" i="15"/>
  <c r="AJ106" i="15"/>
  <c r="AK106" i="15"/>
  <c r="O107" i="15"/>
  <c r="I107" i="15" l="1"/>
  <c r="U107" i="15"/>
  <c r="V107" i="15" s="1"/>
  <c r="L107" i="15"/>
  <c r="M107" i="15" s="1"/>
  <c r="E107" i="15"/>
  <c r="F107" i="15" l="1"/>
  <c r="P107" i="15"/>
  <c r="N107" i="15"/>
  <c r="W107" i="15"/>
  <c r="Y107" i="15"/>
  <c r="Z107" i="15"/>
  <c r="R107" i="15"/>
  <c r="X107" i="15" l="1"/>
  <c r="AA107" i="15" s="1"/>
  <c r="AB107" i="15" s="1"/>
  <c r="Q107" i="15"/>
  <c r="S107" i="15" s="1"/>
  <c r="G107" i="15"/>
  <c r="H108" i="15"/>
  <c r="AC107" i="15"/>
  <c r="J108" i="15" l="1"/>
  <c r="AG107" i="15"/>
  <c r="C108" i="15" s="1"/>
  <c r="AI107" i="15"/>
  <c r="AF107" i="15"/>
  <c r="AD107" i="15"/>
  <c r="AE107" i="15" s="1"/>
  <c r="K108" i="15"/>
  <c r="T107" i="15"/>
  <c r="AL107" i="15" l="1"/>
  <c r="AK107" i="15"/>
  <c r="AJ107" i="15"/>
  <c r="B108" i="15"/>
  <c r="AH107" i="15"/>
  <c r="D108" i="15" s="1"/>
  <c r="O108" i="15"/>
  <c r="I108" i="15" l="1"/>
  <c r="U108" i="15"/>
  <c r="V108" i="15" s="1"/>
  <c r="L108" i="15"/>
  <c r="M108" i="15" s="1"/>
  <c r="E108" i="15"/>
  <c r="F108" i="15" l="1"/>
  <c r="P108" i="15"/>
  <c r="N108" i="15"/>
  <c r="Y108" i="15"/>
  <c r="W108" i="15"/>
  <c r="R108" i="15"/>
  <c r="Z108" i="15"/>
  <c r="X108" i="15" l="1"/>
  <c r="AA108" i="15" s="1"/>
  <c r="AB108" i="15" s="1"/>
  <c r="Q108" i="15"/>
  <c r="S108" i="15" s="1"/>
  <c r="G108" i="15"/>
  <c r="H109" i="15"/>
  <c r="AC108" i="15"/>
  <c r="J109" i="15" l="1"/>
  <c r="AG108" i="15"/>
  <c r="C109" i="15" s="1"/>
  <c r="AF108" i="15"/>
  <c r="AI108" i="15"/>
  <c r="AD108" i="15"/>
  <c r="AE108" i="15" s="1"/>
  <c r="T108" i="15"/>
  <c r="K109" i="15"/>
  <c r="AJ108" i="15" l="1"/>
  <c r="AL108" i="15"/>
  <c r="AK108" i="15"/>
  <c r="B109" i="15"/>
  <c r="AH108" i="15"/>
  <c r="D109" i="15" s="1"/>
  <c r="O109" i="15"/>
  <c r="I109" i="15" l="1"/>
  <c r="L109" i="15"/>
  <c r="M109" i="15" s="1"/>
  <c r="U109" i="15"/>
  <c r="V109" i="15" s="1"/>
  <c r="E109" i="15"/>
  <c r="F109" i="15" l="1"/>
  <c r="Y109" i="15"/>
  <c r="W109" i="15"/>
  <c r="N109" i="15"/>
  <c r="P109" i="15"/>
  <c r="R109" i="15"/>
  <c r="Z109" i="15"/>
  <c r="X109" i="15" l="1"/>
  <c r="AA109" i="15" s="1"/>
  <c r="AB109" i="15" s="1"/>
  <c r="Q109" i="15"/>
  <c r="S109" i="15" s="1"/>
  <c r="T109" i="15" s="1"/>
  <c r="G109" i="15"/>
  <c r="H110" i="15"/>
  <c r="AC109" i="15"/>
  <c r="J110" i="15" l="1"/>
  <c r="AF109" i="15"/>
  <c r="AI109" i="15"/>
  <c r="AD109" i="15"/>
  <c r="AE109" i="15" s="1"/>
  <c r="AG109" i="15"/>
  <c r="C110" i="15" s="1"/>
  <c r="K110" i="15"/>
  <c r="AJ109" i="15" l="1"/>
  <c r="AL109" i="15"/>
  <c r="AK109" i="15"/>
  <c r="AH109" i="15"/>
  <c r="D110" i="15" s="1"/>
  <c r="B110" i="15"/>
  <c r="O110" i="15"/>
  <c r="L110" i="15" l="1"/>
  <c r="M110" i="15" s="1"/>
  <c r="U110" i="15"/>
  <c r="V110" i="15" s="1"/>
  <c r="I110" i="15"/>
  <c r="E110" i="15"/>
  <c r="F110" i="15" l="1"/>
  <c r="Y110" i="15"/>
  <c r="W110" i="15"/>
  <c r="N110" i="15"/>
  <c r="P110" i="15"/>
  <c r="R110" i="15"/>
  <c r="Z110" i="15"/>
  <c r="X110" i="15" l="1"/>
  <c r="AA110" i="15" s="1"/>
  <c r="AB110" i="15" s="1"/>
  <c r="Q110" i="15"/>
  <c r="S110" i="15" s="1"/>
  <c r="G110" i="15"/>
  <c r="H111" i="15"/>
  <c r="AC110" i="15"/>
  <c r="J111" i="15" l="1"/>
  <c r="AF110" i="15"/>
  <c r="AI110" i="15"/>
  <c r="AD110" i="15"/>
  <c r="AE110" i="15" s="1"/>
  <c r="AG110" i="15"/>
  <c r="C111" i="15" s="1"/>
  <c r="T110" i="15"/>
  <c r="K111" i="15"/>
  <c r="AJ110" i="15" l="1"/>
  <c r="AK110" i="15"/>
  <c r="AL110" i="15"/>
  <c r="B111" i="15"/>
  <c r="AH110" i="15"/>
  <c r="D111" i="15" s="1"/>
  <c r="O111" i="15"/>
  <c r="I111" i="15" l="1"/>
  <c r="L111" i="15"/>
  <c r="M111" i="15" s="1"/>
  <c r="U111" i="15"/>
  <c r="V111" i="15" s="1"/>
  <c r="E111" i="15"/>
  <c r="F111" i="15" l="1"/>
  <c r="Y111" i="15"/>
  <c r="W111" i="15"/>
  <c r="P111" i="15"/>
  <c r="N111" i="15"/>
  <c r="Z111" i="15"/>
  <c r="R111" i="15"/>
  <c r="X111" i="15" l="1"/>
  <c r="AA111" i="15" s="1"/>
  <c r="AB111" i="15" s="1"/>
  <c r="Q111" i="15"/>
  <c r="S111" i="15" s="1"/>
  <c r="G111" i="15"/>
  <c r="AC111" i="15"/>
  <c r="H112" i="15"/>
  <c r="J112" i="15" l="1"/>
  <c r="AD111" i="15"/>
  <c r="AE111" i="15" s="1"/>
  <c r="AG111" i="15"/>
  <c r="C112" i="15" s="1"/>
  <c r="AF111" i="15"/>
  <c r="AI111" i="15"/>
  <c r="T111" i="15"/>
  <c r="K112" i="15"/>
  <c r="AH111" i="15" l="1"/>
  <c r="D112" i="15" s="1"/>
  <c r="B112" i="15"/>
  <c r="AJ111" i="15"/>
  <c r="AK111" i="15"/>
  <c r="AL111" i="15"/>
  <c r="O112" i="15"/>
  <c r="I112" i="15" l="1"/>
  <c r="L112" i="15"/>
  <c r="M112" i="15" s="1"/>
  <c r="U112" i="15"/>
  <c r="V112" i="15" s="1"/>
  <c r="E112" i="15"/>
  <c r="F112" i="15" l="1"/>
  <c r="P112" i="15"/>
  <c r="N112" i="15"/>
  <c r="Y112" i="15"/>
  <c r="W112" i="15"/>
  <c r="Z112" i="15"/>
  <c r="R112" i="15"/>
  <c r="X112" i="15" l="1"/>
  <c r="AA112" i="15" s="1"/>
  <c r="AB112" i="15" s="1"/>
  <c r="Q112" i="15"/>
  <c r="S112" i="15" s="1"/>
  <c r="G112" i="15"/>
  <c r="AC112" i="15"/>
  <c r="H113" i="15"/>
  <c r="J113" i="15" l="1"/>
  <c r="AF112" i="15"/>
  <c r="AD112" i="15"/>
  <c r="AE112" i="15" s="1"/>
  <c r="AG112" i="15"/>
  <c r="C113" i="15" s="1"/>
  <c r="AI112" i="15"/>
  <c r="T112" i="15"/>
  <c r="K113" i="15"/>
  <c r="AH112" i="15" l="1"/>
  <c r="D113" i="15" s="1"/>
  <c r="B113" i="15"/>
  <c r="AJ112" i="15"/>
  <c r="AL112" i="15"/>
  <c r="AK112" i="15"/>
  <c r="O113" i="15"/>
  <c r="I113" i="15" l="1"/>
  <c r="L113" i="15"/>
  <c r="M113" i="15" s="1"/>
  <c r="U113" i="15"/>
  <c r="V113" i="15" s="1"/>
  <c r="E113" i="15"/>
  <c r="F113" i="15" l="1"/>
  <c r="W113" i="15"/>
  <c r="Y113" i="15"/>
  <c r="P113" i="15"/>
  <c r="N113" i="15"/>
  <c r="R113" i="15"/>
  <c r="Z113" i="15"/>
  <c r="X113" i="15" l="1"/>
  <c r="AA113" i="15" s="1"/>
  <c r="AB113" i="15" s="1"/>
  <c r="Q113" i="15"/>
  <c r="S113" i="15" s="1"/>
  <c r="G113" i="15"/>
  <c r="H114" i="15"/>
  <c r="AC113" i="15"/>
  <c r="J114" i="15" l="1"/>
  <c r="AG113" i="15"/>
  <c r="C114" i="15" s="1"/>
  <c r="AI113" i="15"/>
  <c r="AF113" i="15"/>
  <c r="AD113" i="15"/>
  <c r="AE113" i="15" s="1"/>
  <c r="T113" i="15"/>
  <c r="K114" i="15"/>
  <c r="AJ113" i="15" l="1"/>
  <c r="AK113" i="15"/>
  <c r="AL113" i="15"/>
  <c r="B114" i="15"/>
  <c r="AH113" i="15"/>
  <c r="D114" i="15" s="1"/>
  <c r="O114" i="15"/>
  <c r="I114" i="15" l="1"/>
  <c r="L114" i="15"/>
  <c r="M114" i="15" s="1"/>
  <c r="U114" i="15"/>
  <c r="V114" i="15" s="1"/>
  <c r="E114" i="15"/>
  <c r="F114" i="15" l="1"/>
  <c r="W114" i="15"/>
  <c r="Y114" i="15"/>
  <c r="N114" i="15"/>
  <c r="P114" i="15"/>
  <c r="Z114" i="15"/>
  <c r="R114" i="15"/>
  <c r="X114" i="15" l="1"/>
  <c r="AA114" i="15" s="1"/>
  <c r="AB114" i="15" s="1"/>
  <c r="Q114" i="15"/>
  <c r="S114" i="15" s="1"/>
  <c r="G114" i="15"/>
  <c r="H115" i="15"/>
  <c r="AC114" i="15"/>
  <c r="J115" i="15" l="1"/>
  <c r="AG114" i="15"/>
  <c r="C115" i="15" s="1"/>
  <c r="AI114" i="15"/>
  <c r="AD114" i="15"/>
  <c r="AE114" i="15" s="1"/>
  <c r="AF114" i="15"/>
  <c r="T114" i="15"/>
  <c r="K115" i="15"/>
  <c r="AL114" i="15" l="1"/>
  <c r="AK114" i="15"/>
  <c r="AJ114" i="15"/>
  <c r="AH114" i="15"/>
  <c r="D115" i="15" s="1"/>
  <c r="B115" i="15"/>
  <c r="O115" i="15"/>
  <c r="U115" i="15" l="1"/>
  <c r="V115" i="15" s="1"/>
  <c r="L115" i="15"/>
  <c r="M115" i="15" s="1"/>
  <c r="I115" i="15"/>
  <c r="E115" i="15"/>
  <c r="F115" i="15" l="1"/>
  <c r="N115" i="15"/>
  <c r="P115" i="15"/>
  <c r="Y115" i="15"/>
  <c r="W115" i="15"/>
  <c r="Z115" i="15"/>
  <c r="R115" i="15"/>
  <c r="X115" i="15" l="1"/>
  <c r="AA115" i="15" s="1"/>
  <c r="AB115" i="15" s="1"/>
  <c r="Q115" i="15"/>
  <c r="S115" i="15" s="1"/>
  <c r="G115" i="15"/>
  <c r="H116" i="15"/>
  <c r="AC115" i="15"/>
  <c r="J116" i="15" l="1"/>
  <c r="AI115" i="15"/>
  <c r="AD115" i="15"/>
  <c r="AE115" i="15" s="1"/>
  <c r="AG115" i="15"/>
  <c r="C116" i="15" s="1"/>
  <c r="AF115" i="15"/>
  <c r="K116" i="15"/>
  <c r="T115" i="15"/>
  <c r="AK115" i="15" l="1"/>
  <c r="AJ115" i="15"/>
  <c r="AL115" i="15"/>
  <c r="AH115" i="15"/>
  <c r="D116" i="15" s="1"/>
  <c r="B116" i="15"/>
  <c r="O116" i="15"/>
  <c r="U116" i="15" l="1"/>
  <c r="V116" i="15" s="1"/>
  <c r="L116" i="15"/>
  <c r="M116" i="15" s="1"/>
  <c r="I116" i="15"/>
  <c r="E116" i="15"/>
  <c r="F116" i="15" l="1"/>
  <c r="P116" i="15"/>
  <c r="N116" i="15"/>
  <c r="W116" i="15"/>
  <c r="Y116" i="15"/>
  <c r="R116" i="15"/>
  <c r="Z116" i="15"/>
  <c r="X116" i="15" l="1"/>
  <c r="AA116" i="15" s="1"/>
  <c r="AB116" i="15" s="1"/>
  <c r="Q116" i="15"/>
  <c r="S116" i="15" s="1"/>
  <c r="G116" i="15"/>
  <c r="H117" i="15"/>
  <c r="AC116" i="15"/>
  <c r="J117" i="15" l="1"/>
  <c r="AI116" i="15"/>
  <c r="AD116" i="15"/>
  <c r="AE116" i="15" s="1"/>
  <c r="AG116" i="15"/>
  <c r="C117" i="15" s="1"/>
  <c r="AF116" i="15"/>
  <c r="T116" i="15"/>
  <c r="K117" i="15"/>
  <c r="AK116" i="15" l="1"/>
  <c r="AL116" i="15"/>
  <c r="AJ116" i="15"/>
  <c r="B117" i="15"/>
  <c r="AH116" i="15"/>
  <c r="D117" i="15" s="1"/>
  <c r="O117" i="15"/>
  <c r="I117" i="15" l="1"/>
  <c r="U117" i="15"/>
  <c r="V117" i="15" s="1"/>
  <c r="L117" i="15"/>
  <c r="M117" i="15" s="1"/>
  <c r="E117" i="15"/>
  <c r="F117" i="15" l="1"/>
  <c r="P117" i="15"/>
  <c r="N117" i="15"/>
  <c r="W117" i="15"/>
  <c r="Y117" i="15"/>
  <c r="R117" i="15"/>
  <c r="Z117" i="15"/>
  <c r="X117" i="15" l="1"/>
  <c r="AA117" i="15" s="1"/>
  <c r="AB117" i="15" s="1"/>
  <c r="Q117" i="15"/>
  <c r="S117" i="15" s="1"/>
  <c r="G117" i="15"/>
  <c r="AC117" i="15"/>
  <c r="H118" i="15"/>
  <c r="J118" i="15" l="1"/>
  <c r="AI117" i="15"/>
  <c r="AD117" i="15"/>
  <c r="AE117" i="15" s="1"/>
  <c r="AG117" i="15"/>
  <c r="C118" i="15" s="1"/>
  <c r="AF117" i="15"/>
  <c r="T117" i="15"/>
  <c r="K118" i="15"/>
  <c r="AK117" i="15" l="1"/>
  <c r="AJ117" i="15"/>
  <c r="AL117" i="15"/>
  <c r="B118" i="15"/>
  <c r="AH117" i="15"/>
  <c r="D118" i="15" s="1"/>
  <c r="O118" i="15"/>
  <c r="I118" i="15" l="1"/>
  <c r="L118" i="15"/>
  <c r="M118" i="15" s="1"/>
  <c r="U118" i="15"/>
  <c r="V118" i="15" s="1"/>
  <c r="E118" i="15"/>
  <c r="F118" i="15" l="1"/>
  <c r="W118" i="15"/>
  <c r="Y118" i="15"/>
  <c r="N118" i="15"/>
  <c r="P118" i="15"/>
  <c r="R118" i="15"/>
  <c r="Z118" i="15"/>
  <c r="X118" i="15" l="1"/>
  <c r="AA118" i="15" s="1"/>
  <c r="AB118" i="15" s="1"/>
  <c r="Q118" i="15"/>
  <c r="S118" i="15" s="1"/>
  <c r="G118" i="15"/>
  <c r="H119" i="15"/>
  <c r="AC118" i="15"/>
  <c r="J119" i="15" l="1"/>
  <c r="AG118" i="15"/>
  <c r="C119" i="15" s="1"/>
  <c r="AD118" i="15"/>
  <c r="AE118" i="15" s="1"/>
  <c r="AF118" i="15"/>
  <c r="AI118" i="15"/>
  <c r="T118" i="15"/>
  <c r="K119" i="15"/>
  <c r="B119" i="15" l="1"/>
  <c r="AH118" i="15"/>
  <c r="D119" i="15" s="1"/>
  <c r="AL118" i="15"/>
  <c r="AK118" i="15"/>
  <c r="AJ118" i="15"/>
  <c r="O119" i="15"/>
  <c r="U119" i="15" l="1"/>
  <c r="V119" i="15" s="1"/>
  <c r="L119" i="15"/>
  <c r="M119" i="15" s="1"/>
  <c r="I119" i="15"/>
  <c r="E119" i="15"/>
  <c r="F119" i="15" l="1"/>
  <c r="N119" i="15"/>
  <c r="P119" i="15"/>
  <c r="Y119" i="15"/>
  <c r="W119" i="15"/>
  <c r="X119" i="15" s="1"/>
  <c r="Z119" i="15"/>
  <c r="R119" i="15"/>
  <c r="Q119" i="15" l="1"/>
  <c r="S119" i="15" s="1"/>
  <c r="AA119" i="15"/>
  <c r="AB119" i="15" s="1"/>
  <c r="G119" i="15"/>
  <c r="AC119" i="15"/>
  <c r="H120" i="15"/>
  <c r="J120" i="15" l="1"/>
  <c r="AG119" i="15"/>
  <c r="C120" i="15" s="1"/>
  <c r="AF119" i="15"/>
  <c r="AI119" i="15"/>
  <c r="AD119" i="15"/>
  <c r="AE119" i="15" s="1"/>
  <c r="T119" i="15"/>
  <c r="K120" i="15"/>
  <c r="B120" i="15" l="1"/>
  <c r="AH119" i="15"/>
  <c r="D120" i="15" s="1"/>
  <c r="AL119" i="15"/>
  <c r="AK119" i="15"/>
  <c r="AJ119" i="15"/>
  <c r="O120" i="15"/>
  <c r="L120" i="15" l="1"/>
  <c r="M120" i="15" s="1"/>
  <c r="U120" i="15"/>
  <c r="V120" i="15" s="1"/>
  <c r="I120" i="15"/>
  <c r="E120" i="15"/>
  <c r="F120" i="15" l="1"/>
  <c r="Y120" i="15"/>
  <c r="W120" i="15"/>
  <c r="N120" i="15"/>
  <c r="P120" i="15"/>
  <c r="Z120" i="15"/>
  <c r="R120" i="15"/>
  <c r="X120" i="15" l="1"/>
  <c r="AA120" i="15" s="1"/>
  <c r="AB120" i="15" s="1"/>
  <c r="Q120" i="15"/>
  <c r="S120" i="15" s="1"/>
  <c r="G120" i="15"/>
  <c r="H121" i="15"/>
  <c r="AC120" i="15"/>
  <c r="J121" i="15" l="1"/>
  <c r="AI120" i="15"/>
  <c r="AD120" i="15"/>
  <c r="AE120" i="15" s="1"/>
  <c r="AG120" i="15"/>
  <c r="C121" i="15" s="1"/>
  <c r="AF120" i="15"/>
  <c r="T120" i="15"/>
  <c r="K121" i="15"/>
  <c r="AL120" i="15" l="1"/>
  <c r="AK120" i="15"/>
  <c r="AJ120" i="15"/>
  <c r="B121" i="15"/>
  <c r="AH120" i="15"/>
  <c r="D121" i="15" s="1"/>
  <c r="O121" i="15"/>
  <c r="I121" i="15" l="1"/>
  <c r="U121" i="15"/>
  <c r="V121" i="15" s="1"/>
  <c r="L121" i="15"/>
  <c r="M121" i="15" s="1"/>
  <c r="E121" i="15"/>
  <c r="F121" i="15" l="1"/>
  <c r="P121" i="15"/>
  <c r="N121" i="15"/>
  <c r="W121" i="15"/>
  <c r="Y121" i="15"/>
  <c r="Z121" i="15"/>
  <c r="R121" i="15"/>
  <c r="X121" i="15" l="1"/>
  <c r="AA121" i="15" s="1"/>
  <c r="AB121" i="15" s="1"/>
  <c r="Q121" i="15"/>
  <c r="S121" i="15" s="1"/>
  <c r="G121" i="15"/>
  <c r="H122" i="15"/>
  <c r="AC121" i="15"/>
  <c r="J122" i="15" l="1"/>
  <c r="AD121" i="15"/>
  <c r="AE121" i="15" s="1"/>
  <c r="AG121" i="15"/>
  <c r="C122" i="15" s="1"/>
  <c r="AF121" i="15"/>
  <c r="AI121" i="15"/>
  <c r="T121" i="15"/>
  <c r="K122" i="15"/>
  <c r="B122" i="15" l="1"/>
  <c r="AH121" i="15"/>
  <c r="D122" i="15" s="1"/>
  <c r="AK121" i="15"/>
  <c r="AJ121" i="15"/>
  <c r="AL121" i="15"/>
  <c r="O122" i="15"/>
  <c r="U122" i="15" l="1"/>
  <c r="V122" i="15" s="1"/>
  <c r="L122" i="15"/>
  <c r="M122" i="15" s="1"/>
  <c r="I122" i="15"/>
  <c r="E122" i="15"/>
  <c r="F122" i="15" l="1"/>
  <c r="N122" i="15"/>
  <c r="P122" i="15"/>
  <c r="Y122" i="15"/>
  <c r="W122" i="15"/>
  <c r="X122" i="15" s="1"/>
  <c r="Z122" i="15"/>
  <c r="R122" i="15"/>
  <c r="Q122" i="15" l="1"/>
  <c r="S122" i="15" s="1"/>
  <c r="AA122" i="15"/>
  <c r="AB122" i="15" s="1"/>
  <c r="G122" i="15"/>
  <c r="AC122" i="15"/>
  <c r="H123" i="15"/>
  <c r="J123" i="15" l="1"/>
  <c r="AF122" i="15"/>
  <c r="AI122" i="15"/>
  <c r="AD122" i="15"/>
  <c r="AE122" i="15" s="1"/>
  <c r="AG122" i="15"/>
  <c r="C123" i="15" s="1"/>
  <c r="T122" i="15"/>
  <c r="K123" i="15"/>
  <c r="AJ122" i="15" l="1"/>
  <c r="AK122" i="15"/>
  <c r="AL122" i="15"/>
  <c r="B123" i="15"/>
  <c r="AH122" i="15"/>
  <c r="D123" i="15" s="1"/>
  <c r="O123" i="15"/>
  <c r="I123" i="15" l="1"/>
  <c r="U123" i="15"/>
  <c r="V123" i="15" s="1"/>
  <c r="L123" i="15"/>
  <c r="M123" i="15" s="1"/>
  <c r="E123" i="15"/>
  <c r="F123" i="15" l="1"/>
  <c r="P123" i="15"/>
  <c r="N123" i="15"/>
  <c r="Q123" i="15" s="1"/>
  <c r="Y123" i="15"/>
  <c r="W123" i="15"/>
  <c r="Z123" i="15"/>
  <c r="R123" i="15"/>
  <c r="X123" i="15" l="1"/>
  <c r="AA123" i="15" s="1"/>
  <c r="AB123" i="15" s="1"/>
  <c r="S123" i="15"/>
  <c r="G123" i="15"/>
  <c r="H124" i="15"/>
  <c r="AC123" i="15"/>
  <c r="J124" i="15" l="1"/>
  <c r="AG123" i="15"/>
  <c r="C124" i="15" s="1"/>
  <c r="AI123" i="15"/>
  <c r="AF123" i="15"/>
  <c r="AD123" i="15"/>
  <c r="AE123" i="15" s="1"/>
  <c r="T123" i="15"/>
  <c r="K124" i="15"/>
  <c r="AK123" i="15" l="1"/>
  <c r="AL123" i="15"/>
  <c r="AJ123" i="15"/>
  <c r="B124" i="15"/>
  <c r="AH123" i="15"/>
  <c r="D124" i="15" s="1"/>
  <c r="O124" i="15"/>
  <c r="I124" i="15" l="1"/>
  <c r="U124" i="15"/>
  <c r="V124" i="15" s="1"/>
  <c r="L124" i="15"/>
  <c r="M124" i="15" s="1"/>
  <c r="E124" i="15"/>
  <c r="F124" i="15" l="1"/>
  <c r="W124" i="15"/>
  <c r="Y124" i="15"/>
  <c r="N124" i="15"/>
  <c r="P124" i="15"/>
  <c r="R124" i="15"/>
  <c r="Z124" i="15"/>
  <c r="X124" i="15" l="1"/>
  <c r="AA124" i="15" s="1"/>
  <c r="AB124" i="15" s="1"/>
  <c r="Q124" i="15"/>
  <c r="S124" i="15" s="1"/>
  <c r="G124" i="15"/>
  <c r="AC124" i="15"/>
  <c r="H125" i="15"/>
  <c r="J125" i="15" l="1"/>
  <c r="AF124" i="15"/>
  <c r="AI124" i="15"/>
  <c r="AG124" i="15"/>
  <c r="C125" i="15" s="1"/>
  <c r="AD124" i="15"/>
  <c r="AE124" i="15" s="1"/>
  <c r="T124" i="15"/>
  <c r="K125" i="15"/>
  <c r="AH124" i="15" l="1"/>
  <c r="D125" i="15" s="1"/>
  <c r="B125" i="15"/>
  <c r="AK124" i="15"/>
  <c r="AL124" i="15"/>
  <c r="AJ124" i="15"/>
  <c r="O125" i="15"/>
  <c r="I125" i="15" l="1"/>
  <c r="L125" i="15"/>
  <c r="M125" i="15" s="1"/>
  <c r="U125" i="15"/>
  <c r="V125" i="15" s="1"/>
  <c r="E125" i="15"/>
  <c r="F125" i="15" l="1"/>
  <c r="P125" i="15"/>
  <c r="N125" i="15"/>
  <c r="Y125" i="15"/>
  <c r="W125" i="15"/>
  <c r="R125" i="15"/>
  <c r="Z125" i="15"/>
  <c r="X125" i="15" l="1"/>
  <c r="AA125" i="15" s="1"/>
  <c r="AB125" i="15" s="1"/>
  <c r="Q125" i="15"/>
  <c r="S125" i="15" s="1"/>
  <c r="G125" i="15"/>
  <c r="H126" i="15"/>
  <c r="AC125" i="15"/>
  <c r="J126" i="15" l="1"/>
  <c r="AG125" i="15"/>
  <c r="C126" i="15" s="1"/>
  <c r="AD125" i="15"/>
  <c r="AE125" i="15" s="1"/>
  <c r="AF125" i="15"/>
  <c r="AI125" i="15"/>
  <c r="T125" i="15"/>
  <c r="K126" i="15"/>
  <c r="B126" i="15" l="1"/>
  <c r="AH125" i="15"/>
  <c r="D126" i="15" s="1"/>
  <c r="AL125" i="15"/>
  <c r="AJ125" i="15"/>
  <c r="AK125" i="15"/>
  <c r="O126" i="15"/>
  <c r="L126" i="15" l="1"/>
  <c r="M126" i="15" s="1"/>
  <c r="U126" i="15"/>
  <c r="V126" i="15" s="1"/>
  <c r="I126" i="15"/>
  <c r="E126" i="15"/>
  <c r="F126" i="15" l="1"/>
  <c r="Y126" i="15"/>
  <c r="W126" i="15"/>
  <c r="P126" i="15"/>
  <c r="N126" i="15"/>
  <c r="Z126" i="15"/>
  <c r="R126" i="15"/>
  <c r="X126" i="15" l="1"/>
  <c r="AA126" i="15" s="1"/>
  <c r="AB126" i="15" s="1"/>
  <c r="Q126" i="15"/>
  <c r="S126" i="15" s="1"/>
  <c r="G126" i="15"/>
  <c r="H127" i="15"/>
  <c r="AC126" i="15"/>
  <c r="J127" i="15" l="1"/>
  <c r="AD126" i="15"/>
  <c r="AE126" i="15" s="1"/>
  <c r="AG126" i="15"/>
  <c r="C127" i="15" s="1"/>
  <c r="AF126" i="15"/>
  <c r="AI126" i="15"/>
  <c r="T126" i="15"/>
  <c r="K127" i="15"/>
  <c r="AH126" i="15" l="1"/>
  <c r="D127" i="15" s="1"/>
  <c r="B127" i="15"/>
  <c r="AK126" i="15"/>
  <c r="AL126" i="15"/>
  <c r="AJ126" i="15"/>
  <c r="O127" i="15"/>
  <c r="I127" i="15" l="1"/>
  <c r="L127" i="15"/>
  <c r="M127" i="15" s="1"/>
  <c r="U127" i="15"/>
  <c r="V127" i="15" s="1"/>
  <c r="E127" i="15"/>
  <c r="F127" i="15" l="1"/>
  <c r="N127" i="15"/>
  <c r="P127" i="15"/>
  <c r="Y127" i="15"/>
  <c r="W127" i="15"/>
  <c r="X127" i="15" s="1"/>
  <c r="Z127" i="15"/>
  <c r="R127" i="15"/>
  <c r="Q127" i="15" l="1"/>
  <c r="S127" i="15" s="1"/>
  <c r="AA127" i="15"/>
  <c r="AB127" i="15" s="1"/>
  <c r="G127" i="15"/>
  <c r="H128" i="15"/>
  <c r="AC127" i="15"/>
  <c r="J128" i="15" l="1"/>
  <c r="AG127" i="15"/>
  <c r="C128" i="15" s="1"/>
  <c r="AF127" i="15"/>
  <c r="AD127" i="15"/>
  <c r="AE127" i="15" s="1"/>
  <c r="AI127" i="15"/>
  <c r="T127" i="15"/>
  <c r="K128" i="15"/>
  <c r="AH127" i="15" l="1"/>
  <c r="D128" i="15" s="1"/>
  <c r="B128" i="15"/>
  <c r="AJ127" i="15"/>
  <c r="AK127" i="15"/>
  <c r="AL127" i="15"/>
  <c r="O128" i="15"/>
  <c r="I128" i="15" l="1"/>
  <c r="L128" i="15"/>
  <c r="M128" i="15" s="1"/>
  <c r="U128" i="15"/>
  <c r="V128" i="15" s="1"/>
  <c r="E128" i="15"/>
  <c r="F128" i="15" l="1"/>
  <c r="Y128" i="15"/>
  <c r="W128" i="15"/>
  <c r="N128" i="15"/>
  <c r="Q128" i="15" s="1"/>
  <c r="P128" i="15"/>
  <c r="R128" i="15"/>
  <c r="Z128" i="15"/>
  <c r="X128" i="15" l="1"/>
  <c r="AA128" i="15" s="1"/>
  <c r="AB128" i="15" s="1"/>
  <c r="S128" i="15"/>
  <c r="T128" i="15" s="1"/>
  <c r="G128" i="15"/>
  <c r="H129" i="15"/>
  <c r="AC128" i="15"/>
  <c r="J129" i="15" l="1"/>
  <c r="AD128" i="15"/>
  <c r="AE128" i="15" s="1"/>
  <c r="AG128" i="15"/>
  <c r="C129" i="15" s="1"/>
  <c r="AF128" i="15"/>
  <c r="AI128" i="15"/>
  <c r="K129" i="15"/>
  <c r="B129" i="15" l="1"/>
  <c r="AH128" i="15"/>
  <c r="D129" i="15" s="1"/>
  <c r="AK128" i="15"/>
  <c r="AL128" i="15"/>
  <c r="AJ128" i="15"/>
  <c r="O129" i="15"/>
  <c r="L129" i="15" l="1"/>
  <c r="M129" i="15" s="1"/>
  <c r="U129" i="15"/>
  <c r="V129" i="15" s="1"/>
  <c r="I129" i="15"/>
  <c r="E129" i="15"/>
  <c r="F129" i="15" l="1"/>
  <c r="W129" i="15"/>
  <c r="Y129" i="15"/>
  <c r="N129" i="15"/>
  <c r="P129" i="15"/>
  <c r="Z129" i="15"/>
  <c r="R129" i="15"/>
  <c r="X129" i="15" l="1"/>
  <c r="AA129" i="15" s="1"/>
  <c r="AB129" i="15" s="1"/>
  <c r="Q129" i="15"/>
  <c r="S129" i="15" s="1"/>
  <c r="G129" i="15"/>
  <c r="AC129" i="15"/>
  <c r="H130" i="15"/>
  <c r="J130" i="15" l="1"/>
  <c r="AI129" i="15"/>
  <c r="AD129" i="15"/>
  <c r="AE129" i="15" s="1"/>
  <c r="AG129" i="15"/>
  <c r="C130" i="15" s="1"/>
  <c r="AF129" i="15"/>
  <c r="T129" i="15"/>
  <c r="K130" i="15"/>
  <c r="AK129" i="15" l="1"/>
  <c r="AL129" i="15"/>
  <c r="AJ129" i="15"/>
  <c r="B130" i="15"/>
  <c r="AH129" i="15"/>
  <c r="D130" i="15" s="1"/>
  <c r="O130" i="15"/>
  <c r="I130" i="15" l="1"/>
  <c r="U130" i="15"/>
  <c r="V130" i="15" s="1"/>
  <c r="L130" i="15"/>
  <c r="M130" i="15" s="1"/>
  <c r="E130" i="15"/>
  <c r="F130" i="15" l="1"/>
  <c r="P130" i="15"/>
  <c r="N130" i="15"/>
  <c r="Y130" i="15"/>
  <c r="W130" i="15"/>
  <c r="R130" i="15"/>
  <c r="Z130" i="15"/>
  <c r="X130" i="15" l="1"/>
  <c r="AA130" i="15" s="1"/>
  <c r="AB130" i="15" s="1"/>
  <c r="Q130" i="15"/>
  <c r="S130" i="15" s="1"/>
  <c r="G130" i="15"/>
  <c r="AC130" i="15"/>
  <c r="H131" i="15"/>
  <c r="J131" i="15" l="1"/>
  <c r="AG130" i="15"/>
  <c r="C131" i="15" s="1"/>
  <c r="AI130" i="15"/>
  <c r="AF130" i="15"/>
  <c r="AD130" i="15"/>
  <c r="AE130" i="15" s="1"/>
  <c r="T130" i="15"/>
  <c r="K131" i="15"/>
  <c r="AH130" i="15" l="1"/>
  <c r="D131" i="15" s="1"/>
  <c r="B131" i="15"/>
  <c r="AJ130" i="15"/>
  <c r="AK130" i="15"/>
  <c r="AL130" i="15"/>
  <c r="O131" i="15"/>
  <c r="I131" i="15" l="1"/>
  <c r="L131" i="15"/>
  <c r="M131" i="15" s="1"/>
  <c r="U131" i="15"/>
  <c r="V131" i="15" s="1"/>
  <c r="E131" i="15"/>
  <c r="F131" i="15" l="1"/>
  <c r="Y131" i="15"/>
  <c r="W131" i="15"/>
  <c r="N131" i="15"/>
  <c r="P131" i="15"/>
  <c r="Z131" i="15"/>
  <c r="R131" i="15"/>
  <c r="X131" i="15" l="1"/>
  <c r="AA131" i="15" s="1"/>
  <c r="AB131" i="15" s="1"/>
  <c r="Q131" i="15"/>
  <c r="S131" i="15" s="1"/>
  <c r="G131" i="15"/>
  <c r="AC131" i="15"/>
  <c r="H132" i="15"/>
  <c r="J132" i="15" l="1"/>
  <c r="AD131" i="15"/>
  <c r="AE131" i="15" s="1"/>
  <c r="AG131" i="15"/>
  <c r="C132" i="15" s="1"/>
  <c r="AF131" i="15"/>
  <c r="AI131" i="15"/>
  <c r="T131" i="15"/>
  <c r="K132" i="15"/>
  <c r="B132" i="15" l="1"/>
  <c r="AH131" i="15"/>
  <c r="D132" i="15" s="1"/>
  <c r="AK131" i="15"/>
  <c r="AL131" i="15"/>
  <c r="AJ131" i="15"/>
  <c r="O132" i="15"/>
  <c r="L132" i="15" l="1"/>
  <c r="M132" i="15" s="1"/>
  <c r="U132" i="15"/>
  <c r="V132" i="15" s="1"/>
  <c r="I132" i="15"/>
  <c r="E132" i="15"/>
  <c r="F132" i="15" l="1"/>
  <c r="W132" i="15"/>
  <c r="Y132" i="15"/>
  <c r="N132" i="15"/>
  <c r="P132" i="15"/>
  <c r="Z132" i="15"/>
  <c r="R132" i="15"/>
  <c r="X132" i="15" l="1"/>
  <c r="AA132" i="15" s="1"/>
  <c r="AB132" i="15" s="1"/>
  <c r="Q132" i="15"/>
  <c r="S132" i="15" s="1"/>
  <c r="G132" i="15"/>
  <c r="AC132" i="15"/>
  <c r="H133" i="15"/>
  <c r="J133" i="15" l="1"/>
  <c r="AG132" i="15"/>
  <c r="C133" i="15" s="1"/>
  <c r="AF132" i="15"/>
  <c r="AD132" i="15"/>
  <c r="AE132" i="15" s="1"/>
  <c r="AI132" i="15"/>
  <c r="T132" i="15"/>
  <c r="K133" i="15"/>
  <c r="B133" i="15" l="1"/>
  <c r="AH132" i="15"/>
  <c r="D133" i="15" s="1"/>
  <c r="AL132" i="15"/>
  <c r="AK132" i="15"/>
  <c r="AJ132" i="15"/>
  <c r="O133" i="15"/>
  <c r="L133" i="15" l="1"/>
  <c r="M133" i="15" s="1"/>
  <c r="U133" i="15"/>
  <c r="V133" i="15" s="1"/>
  <c r="I133" i="15"/>
  <c r="E133" i="15"/>
  <c r="F133" i="15" l="1"/>
  <c r="W133" i="15"/>
  <c r="Y133" i="15"/>
  <c r="N133" i="15"/>
  <c r="P133" i="15"/>
  <c r="R133" i="15"/>
  <c r="Z133" i="15"/>
  <c r="X133" i="15" l="1"/>
  <c r="AA133" i="15" s="1"/>
  <c r="AB133" i="15" s="1"/>
  <c r="Q133" i="15"/>
  <c r="S133" i="15" s="1"/>
  <c r="G133" i="15"/>
  <c r="H134" i="15"/>
  <c r="AC133" i="15"/>
  <c r="J134" i="15" l="1"/>
  <c r="AF133" i="15"/>
  <c r="AG133" i="15"/>
  <c r="C134" i="15" s="1"/>
  <c r="AI133" i="15"/>
  <c r="AD133" i="15"/>
  <c r="AE133" i="15" s="1"/>
  <c r="T133" i="15"/>
  <c r="K134" i="15"/>
  <c r="AL133" i="15" l="1"/>
  <c r="AJ133" i="15"/>
  <c r="AK133" i="15"/>
  <c r="B134" i="15"/>
  <c r="AH133" i="15"/>
  <c r="D134" i="15" s="1"/>
  <c r="O134" i="15"/>
  <c r="I134" i="15" l="1"/>
  <c r="U134" i="15"/>
  <c r="V134" i="15" s="1"/>
  <c r="L134" i="15"/>
  <c r="M134" i="15" s="1"/>
  <c r="E134" i="15"/>
  <c r="F134" i="15" l="1"/>
  <c r="N134" i="15"/>
  <c r="P134" i="15"/>
  <c r="Y134" i="15"/>
  <c r="W134" i="15"/>
  <c r="R134" i="15"/>
  <c r="Z134" i="15"/>
  <c r="X134" i="15" l="1"/>
  <c r="AA134" i="15" s="1"/>
  <c r="AB134" i="15" s="1"/>
  <c r="Q134" i="15"/>
  <c r="S134" i="15" s="1"/>
  <c r="G134" i="15"/>
  <c r="H135" i="15"/>
  <c r="AC134" i="15"/>
  <c r="J135" i="15" l="1"/>
  <c r="AG134" i="15"/>
  <c r="C135" i="15" s="1"/>
  <c r="AI134" i="15"/>
  <c r="AF134" i="15"/>
  <c r="AD134" i="15"/>
  <c r="AE134" i="15" s="1"/>
  <c r="T134" i="15"/>
  <c r="K135" i="15"/>
  <c r="AH134" i="15" l="1"/>
  <c r="D135" i="15" s="1"/>
  <c r="B135" i="15"/>
  <c r="AK134" i="15"/>
  <c r="AL134" i="15"/>
  <c r="AJ134" i="15"/>
  <c r="O135" i="15"/>
  <c r="I135" i="15" l="1"/>
  <c r="L135" i="15"/>
  <c r="M135" i="15" s="1"/>
  <c r="U135" i="15"/>
  <c r="V135" i="15" s="1"/>
  <c r="E135" i="15"/>
  <c r="F135" i="15" l="1"/>
  <c r="W135" i="15"/>
  <c r="Y135" i="15"/>
  <c r="N135" i="15"/>
  <c r="P135" i="15"/>
  <c r="Z135" i="15"/>
  <c r="R135" i="15"/>
  <c r="X135" i="15" l="1"/>
  <c r="AA135" i="15" s="1"/>
  <c r="AB135" i="15" s="1"/>
  <c r="Q135" i="15"/>
  <c r="S135" i="15" s="1"/>
  <c r="G135" i="15"/>
  <c r="AC135" i="15"/>
  <c r="H136" i="15"/>
  <c r="J136" i="15" l="1"/>
  <c r="AG135" i="15"/>
  <c r="C136" i="15" s="1"/>
  <c r="AI135" i="15"/>
  <c r="AF135" i="15"/>
  <c r="AD135" i="15"/>
  <c r="AE135" i="15" s="1"/>
  <c r="T135" i="15"/>
  <c r="K136" i="15"/>
  <c r="B136" i="15" l="1"/>
  <c r="AH135" i="15"/>
  <c r="D136" i="15" s="1"/>
  <c r="AK135" i="15"/>
  <c r="AJ135" i="15"/>
  <c r="AL135" i="15"/>
  <c r="O136" i="15"/>
  <c r="U136" i="15" l="1"/>
  <c r="V136" i="15" s="1"/>
  <c r="L136" i="15"/>
  <c r="M136" i="15" s="1"/>
  <c r="I136" i="15"/>
  <c r="E136" i="15"/>
  <c r="F136" i="15" l="1"/>
  <c r="P136" i="15"/>
  <c r="N136" i="15"/>
  <c r="Y136" i="15"/>
  <c r="W136" i="15"/>
  <c r="Z136" i="15"/>
  <c r="R136" i="15"/>
  <c r="X136" i="15" l="1"/>
  <c r="AA136" i="15" s="1"/>
  <c r="AB136" i="15" s="1"/>
  <c r="G136" i="15"/>
  <c r="Q136" i="15"/>
  <c r="S136" i="15" s="1"/>
  <c r="AC136" i="15"/>
  <c r="H137" i="15"/>
  <c r="J137" i="15" l="1"/>
  <c r="AD136" i="15"/>
  <c r="AE136" i="15" s="1"/>
  <c r="AG136" i="15"/>
  <c r="C137" i="15" s="1"/>
  <c r="AF136" i="15"/>
  <c r="AI136" i="15"/>
  <c r="T136" i="15"/>
  <c r="K137" i="15"/>
  <c r="B137" i="15" l="1"/>
  <c r="AH136" i="15"/>
  <c r="D137" i="15" s="1"/>
  <c r="AL136" i="15"/>
  <c r="AJ136" i="15"/>
  <c r="AK136" i="15"/>
  <c r="O137" i="15"/>
  <c r="U137" i="15" l="1"/>
  <c r="V137" i="15" s="1"/>
  <c r="L137" i="15"/>
  <c r="M137" i="15" s="1"/>
  <c r="I137" i="15"/>
  <c r="E137" i="15"/>
  <c r="F137" i="15" l="1"/>
  <c r="N137" i="15"/>
  <c r="P137" i="15"/>
  <c r="Y137" i="15"/>
  <c r="W137" i="15"/>
  <c r="Z137" i="15"/>
  <c r="R137" i="15"/>
  <c r="X137" i="15" l="1"/>
  <c r="AA137" i="15" s="1"/>
  <c r="AB137" i="15" s="1"/>
  <c r="Q137" i="15"/>
  <c r="S137" i="15" s="1"/>
  <c r="G137" i="15"/>
  <c r="H138" i="15"/>
  <c r="AC137" i="15"/>
  <c r="J138" i="15" l="1"/>
  <c r="AI137" i="15"/>
  <c r="AF137" i="15"/>
  <c r="AD137" i="15"/>
  <c r="AE137" i="15" s="1"/>
  <c r="AG137" i="15"/>
  <c r="C138" i="15" s="1"/>
  <c r="T137" i="15"/>
  <c r="K138" i="15"/>
  <c r="AL137" i="15" l="1"/>
  <c r="AK137" i="15"/>
  <c r="AJ137" i="15"/>
  <c r="B138" i="15"/>
  <c r="AH137" i="15"/>
  <c r="D138" i="15" s="1"/>
  <c r="O138" i="15"/>
  <c r="I138" i="15" l="1"/>
  <c r="L138" i="15"/>
  <c r="M138" i="15" s="1"/>
  <c r="U138" i="15"/>
  <c r="V138" i="15" s="1"/>
  <c r="E138" i="15"/>
  <c r="F138" i="15" l="1"/>
  <c r="N138" i="15"/>
  <c r="P138" i="15"/>
  <c r="W138" i="15"/>
  <c r="Y138" i="15"/>
  <c r="R138" i="15"/>
  <c r="Z138" i="15"/>
  <c r="X138" i="15" l="1"/>
  <c r="AA138" i="15" s="1"/>
  <c r="AB138" i="15" s="1"/>
  <c r="Q138" i="15"/>
  <c r="S138" i="15" s="1"/>
  <c r="G138" i="15"/>
  <c r="AC138" i="15"/>
  <c r="H139" i="15"/>
  <c r="J139" i="15" l="1"/>
  <c r="AG138" i="15"/>
  <c r="C139" i="15" s="1"/>
  <c r="AF138" i="15"/>
  <c r="AI138" i="15"/>
  <c r="AD138" i="15"/>
  <c r="AE138" i="15" s="1"/>
  <c r="T138" i="15"/>
  <c r="K139" i="15"/>
  <c r="AK138" i="15" l="1"/>
  <c r="AJ138" i="15"/>
  <c r="AL138" i="15"/>
  <c r="B139" i="15"/>
  <c r="AH138" i="15"/>
  <c r="D139" i="15" s="1"/>
  <c r="O139" i="15"/>
  <c r="I139" i="15" l="1"/>
  <c r="L139" i="15"/>
  <c r="M139" i="15" s="1"/>
  <c r="U139" i="15"/>
  <c r="V139" i="15" s="1"/>
  <c r="E139" i="15"/>
  <c r="F139" i="15" l="1"/>
  <c r="W139" i="15"/>
  <c r="Y139" i="15"/>
  <c r="P139" i="15"/>
  <c r="N139" i="15"/>
  <c r="Z139" i="15"/>
  <c r="R139" i="15"/>
  <c r="X139" i="15" l="1"/>
  <c r="AA139" i="15" s="1"/>
  <c r="AB139" i="15" s="1"/>
  <c r="Q139" i="15"/>
  <c r="S139" i="15" s="1"/>
  <c r="G139" i="15"/>
  <c r="AC139" i="15"/>
  <c r="H140" i="15"/>
  <c r="J140" i="15" l="1"/>
  <c r="AF139" i="15"/>
  <c r="AI139" i="15"/>
  <c r="AD139" i="15"/>
  <c r="AE139" i="15" s="1"/>
  <c r="AG139" i="15"/>
  <c r="C140" i="15" s="1"/>
  <c r="T139" i="15"/>
  <c r="K140" i="15"/>
  <c r="AJ139" i="15" l="1"/>
  <c r="AL139" i="15"/>
  <c r="AK139" i="15"/>
  <c r="B140" i="15"/>
  <c r="AH139" i="15"/>
  <c r="D140" i="15" s="1"/>
  <c r="O140" i="15"/>
  <c r="I140" i="15" l="1"/>
  <c r="U140" i="15"/>
  <c r="V140" i="15" s="1"/>
  <c r="L140" i="15"/>
  <c r="M140" i="15" s="1"/>
  <c r="E140" i="15"/>
  <c r="F140" i="15" l="1"/>
  <c r="N140" i="15"/>
  <c r="P140" i="15"/>
  <c r="W140" i="15"/>
  <c r="Y140" i="15"/>
  <c r="Z140" i="15"/>
  <c r="R140" i="15"/>
  <c r="X140" i="15" l="1"/>
  <c r="AA140" i="15" s="1"/>
  <c r="AB140" i="15" s="1"/>
  <c r="Q140" i="15"/>
  <c r="S140" i="15" s="1"/>
  <c r="G140" i="15"/>
  <c r="AC140" i="15"/>
  <c r="H141" i="15"/>
  <c r="J141" i="15" l="1"/>
  <c r="AD140" i="15"/>
  <c r="AE140" i="15" s="1"/>
  <c r="AG140" i="15"/>
  <c r="C141" i="15" s="1"/>
  <c r="AF140" i="15"/>
  <c r="AI140" i="15"/>
  <c r="T140" i="15"/>
  <c r="K141" i="15"/>
  <c r="B141" i="15" l="1"/>
  <c r="AH140" i="15"/>
  <c r="D141" i="15" s="1"/>
  <c r="AK140" i="15"/>
  <c r="AJ140" i="15"/>
  <c r="AL140" i="15"/>
  <c r="O141" i="15"/>
  <c r="L141" i="15" l="1"/>
  <c r="M141" i="15" s="1"/>
  <c r="U141" i="15"/>
  <c r="V141" i="15" s="1"/>
  <c r="I141" i="15"/>
  <c r="E141" i="15"/>
  <c r="F141" i="15" l="1"/>
  <c r="W141" i="15"/>
  <c r="Y141" i="15"/>
  <c r="P141" i="15"/>
  <c r="N141" i="15"/>
  <c r="R141" i="15"/>
  <c r="Z141" i="15"/>
  <c r="X141" i="15" l="1"/>
  <c r="AA141" i="15" s="1"/>
  <c r="AB141" i="15" s="1"/>
  <c r="Q141" i="15"/>
  <c r="S141" i="15" s="1"/>
  <c r="G141" i="15"/>
  <c r="AC141" i="15"/>
  <c r="H142" i="15"/>
  <c r="J142" i="15" l="1"/>
  <c r="AF141" i="15"/>
  <c r="AG141" i="15"/>
  <c r="C142" i="15" s="1"/>
  <c r="AI141" i="15"/>
  <c r="AD141" i="15"/>
  <c r="AE141" i="15" s="1"/>
  <c r="T141" i="15"/>
  <c r="K142" i="15"/>
  <c r="AL141" i="15" l="1"/>
  <c r="AK141" i="15"/>
  <c r="AJ141" i="15"/>
  <c r="AH141" i="15"/>
  <c r="D142" i="15" s="1"/>
  <c r="B142" i="15"/>
  <c r="O142" i="15"/>
  <c r="U142" i="15" l="1"/>
  <c r="V142" i="15" s="1"/>
  <c r="L142" i="15"/>
  <c r="M142" i="15" s="1"/>
  <c r="I142" i="15"/>
  <c r="E142" i="15"/>
  <c r="F142" i="15" l="1"/>
  <c r="P142" i="15"/>
  <c r="N142" i="15"/>
  <c r="W142" i="15"/>
  <c r="Y142" i="15"/>
  <c r="R142" i="15"/>
  <c r="Z142" i="15"/>
  <c r="X142" i="15" l="1"/>
  <c r="AA142" i="15" s="1"/>
  <c r="AB142" i="15" s="1"/>
  <c r="Q142" i="15"/>
  <c r="S142" i="15" s="1"/>
  <c r="G142" i="15"/>
  <c r="AC142" i="15"/>
  <c r="H143" i="15"/>
  <c r="J143" i="15" l="1"/>
  <c r="AG142" i="15"/>
  <c r="C143" i="15" s="1"/>
  <c r="AF142" i="15"/>
  <c r="AI142" i="15"/>
  <c r="AD142" i="15"/>
  <c r="AE142" i="15" s="1"/>
  <c r="T142" i="15"/>
  <c r="K143" i="15"/>
  <c r="AH142" i="15" l="1"/>
  <c r="D143" i="15" s="1"/>
  <c r="B143" i="15"/>
  <c r="AJ142" i="15"/>
  <c r="AL142" i="15"/>
  <c r="AK142" i="15"/>
  <c r="O143" i="15"/>
  <c r="I143" i="15" l="1"/>
  <c r="U143" i="15"/>
  <c r="V143" i="15" s="1"/>
  <c r="L143" i="15"/>
  <c r="M143" i="15" s="1"/>
  <c r="E143" i="15"/>
  <c r="F143" i="15" l="1"/>
  <c r="N143" i="15"/>
  <c r="Q143" i="15" s="1"/>
  <c r="P143" i="15"/>
  <c r="Y143" i="15"/>
  <c r="W143" i="15"/>
  <c r="Z143" i="15"/>
  <c r="R143" i="15"/>
  <c r="X143" i="15" l="1"/>
  <c r="AA143" i="15" s="1"/>
  <c r="AB143" i="15" s="1"/>
  <c r="S143" i="15"/>
  <c r="G143" i="15"/>
  <c r="AC143" i="15"/>
  <c r="H144" i="15"/>
  <c r="J144" i="15" l="1"/>
  <c r="AD143" i="15"/>
  <c r="AE143" i="15" s="1"/>
  <c r="AG143" i="15"/>
  <c r="C144" i="15" s="1"/>
  <c r="AF143" i="15"/>
  <c r="AI143" i="15"/>
  <c r="T143" i="15"/>
  <c r="K144" i="15"/>
  <c r="B144" i="15" l="1"/>
  <c r="AH143" i="15"/>
  <c r="D144" i="15" s="1"/>
  <c r="AK143" i="15"/>
  <c r="AJ143" i="15"/>
  <c r="AL143" i="15"/>
  <c r="O144" i="15"/>
  <c r="L144" i="15" l="1"/>
  <c r="M144" i="15" s="1"/>
  <c r="U144" i="15"/>
  <c r="V144" i="15" s="1"/>
  <c r="I144" i="15"/>
  <c r="E144" i="15"/>
  <c r="F144" i="15" l="1"/>
  <c r="Y144" i="15"/>
  <c r="W144" i="15"/>
  <c r="N144" i="15"/>
  <c r="P144" i="15"/>
  <c r="R144" i="15"/>
  <c r="Z144" i="15"/>
  <c r="X144" i="15" l="1"/>
  <c r="AA144" i="15" s="1"/>
  <c r="AB144" i="15" s="1"/>
  <c r="Q144" i="15"/>
  <c r="S144" i="15" s="1"/>
  <c r="G144" i="15"/>
  <c r="AC144" i="15"/>
  <c r="H145" i="15"/>
  <c r="J145" i="15" l="1"/>
  <c r="AF144" i="15"/>
  <c r="AI144" i="15"/>
  <c r="AD144" i="15"/>
  <c r="AE144" i="15" s="1"/>
  <c r="AG144" i="15"/>
  <c r="C145" i="15" s="1"/>
  <c r="T144" i="15"/>
  <c r="K145" i="15"/>
  <c r="AK144" i="15" l="1"/>
  <c r="AJ144" i="15"/>
  <c r="AL144" i="15"/>
  <c r="AH144" i="15"/>
  <c r="D145" i="15" s="1"/>
  <c r="B145" i="15"/>
  <c r="O145" i="15"/>
  <c r="L145" i="15" l="1"/>
  <c r="M145" i="15" s="1"/>
  <c r="U145" i="15"/>
  <c r="V145" i="15" s="1"/>
  <c r="I145" i="15"/>
  <c r="E145" i="15"/>
  <c r="F145" i="15" l="1"/>
  <c r="Y145" i="15"/>
  <c r="W145" i="15"/>
  <c r="P145" i="15"/>
  <c r="N145" i="15"/>
  <c r="R145" i="15"/>
  <c r="Z145" i="15"/>
  <c r="X145" i="15" l="1"/>
  <c r="AA145" i="15" s="1"/>
  <c r="AB145" i="15" s="1"/>
  <c r="Q145" i="15"/>
  <c r="S145" i="15" s="1"/>
  <c r="G145" i="15"/>
  <c r="H146" i="15"/>
  <c r="AC145" i="15"/>
  <c r="J146" i="15" l="1"/>
  <c r="AD145" i="15"/>
  <c r="AE145" i="15" s="1"/>
  <c r="AG145" i="15"/>
  <c r="C146" i="15" s="1"/>
  <c r="AF145" i="15"/>
  <c r="AI145" i="15"/>
  <c r="T145" i="15"/>
  <c r="K146" i="15"/>
  <c r="B146" i="15" l="1"/>
  <c r="AH145" i="15"/>
  <c r="D146" i="15" s="1"/>
  <c r="AK145" i="15"/>
  <c r="AJ145" i="15"/>
  <c r="AL145" i="15"/>
  <c r="O146" i="15"/>
  <c r="L146" i="15" l="1"/>
  <c r="M146" i="15" s="1"/>
  <c r="U146" i="15"/>
  <c r="V146" i="15" s="1"/>
  <c r="I146" i="15"/>
  <c r="E146" i="15"/>
  <c r="F146" i="15" l="1"/>
  <c r="W146" i="15"/>
  <c r="Y146" i="15"/>
  <c r="N146" i="15"/>
  <c r="P146" i="15"/>
  <c r="Z146" i="15"/>
  <c r="R146" i="15"/>
  <c r="X146" i="15" l="1"/>
  <c r="AA146" i="15" s="1"/>
  <c r="AB146" i="15" s="1"/>
  <c r="Q146" i="15"/>
  <c r="S146" i="15" s="1"/>
  <c r="G146" i="15"/>
  <c r="H147" i="15"/>
  <c r="AC146" i="15"/>
  <c r="J147" i="15" l="1"/>
  <c r="AF146" i="15"/>
  <c r="AI146" i="15"/>
  <c r="AG146" i="15"/>
  <c r="C147" i="15" s="1"/>
  <c r="AD146" i="15"/>
  <c r="AE146" i="15" s="1"/>
  <c r="T146" i="15"/>
  <c r="K147" i="15"/>
  <c r="AJ146" i="15" l="1"/>
  <c r="AL146" i="15"/>
  <c r="AK146" i="15"/>
  <c r="B147" i="15"/>
  <c r="AH146" i="15"/>
  <c r="D147" i="15" s="1"/>
  <c r="O147" i="15"/>
  <c r="I147" i="15" l="1"/>
  <c r="L147" i="15"/>
  <c r="M147" i="15" s="1"/>
  <c r="U147" i="15"/>
  <c r="V147" i="15" s="1"/>
  <c r="E147" i="15"/>
  <c r="F147" i="15" l="1"/>
  <c r="W147" i="15"/>
  <c r="Y147" i="15"/>
  <c r="P147" i="15"/>
  <c r="N147" i="15"/>
  <c r="R147" i="15"/>
  <c r="Z147" i="15"/>
  <c r="X147" i="15" l="1"/>
  <c r="AA147" i="15" s="1"/>
  <c r="AB147" i="15" s="1"/>
  <c r="Q147" i="15"/>
  <c r="S147" i="15" s="1"/>
  <c r="G147" i="15"/>
  <c r="H148" i="15"/>
  <c r="AC147" i="15"/>
  <c r="J148" i="15" l="1"/>
  <c r="AG147" i="15"/>
  <c r="C148" i="15" s="1"/>
  <c r="AF147" i="15"/>
  <c r="AI147" i="15"/>
  <c r="AD147" i="15"/>
  <c r="AE147" i="15" s="1"/>
  <c r="T147" i="15"/>
  <c r="K148" i="15"/>
  <c r="B148" i="15" l="1"/>
  <c r="AH147" i="15"/>
  <c r="D148" i="15" s="1"/>
  <c r="AL147" i="15"/>
  <c r="AJ147" i="15"/>
  <c r="AK147" i="15"/>
  <c r="O148" i="15"/>
  <c r="U148" i="15" l="1"/>
  <c r="V148" i="15" s="1"/>
  <c r="L148" i="15"/>
  <c r="M148" i="15" s="1"/>
  <c r="I148" i="15"/>
  <c r="E148" i="15"/>
  <c r="F148" i="15" l="1"/>
  <c r="P148" i="15"/>
  <c r="N148" i="15"/>
  <c r="Y148" i="15"/>
  <c r="W148" i="15"/>
  <c r="R148" i="15"/>
  <c r="Z148" i="15"/>
  <c r="X148" i="15" l="1"/>
  <c r="AA148" i="15" s="1"/>
  <c r="AB148" i="15" s="1"/>
  <c r="Q148" i="15"/>
  <c r="S148" i="15" s="1"/>
  <c r="T148" i="15" s="1"/>
  <c r="G148" i="15"/>
  <c r="AC148" i="15"/>
  <c r="H149" i="15"/>
  <c r="J149" i="15" l="1"/>
  <c r="AI148" i="15"/>
  <c r="AD148" i="15"/>
  <c r="AE148" i="15" s="1"/>
  <c r="AG148" i="15"/>
  <c r="C149" i="15" s="1"/>
  <c r="AF148" i="15"/>
  <c r="K149" i="15"/>
  <c r="AL148" i="15" l="1"/>
  <c r="AJ148" i="15"/>
  <c r="AK148" i="15"/>
  <c r="AH148" i="15"/>
  <c r="D149" i="15" s="1"/>
  <c r="B149" i="15"/>
  <c r="O149" i="15"/>
  <c r="U149" i="15" l="1"/>
  <c r="V149" i="15" s="1"/>
  <c r="L149" i="15"/>
  <c r="M149" i="15" s="1"/>
  <c r="I149" i="15"/>
  <c r="E149" i="15"/>
  <c r="F149" i="15" l="1"/>
  <c r="P149" i="15"/>
  <c r="N149" i="15"/>
  <c r="W149" i="15"/>
  <c r="Y149" i="15"/>
  <c r="R149" i="15"/>
  <c r="Z149" i="15"/>
  <c r="X149" i="15" l="1"/>
  <c r="AA149" i="15" s="1"/>
  <c r="AB149" i="15" s="1"/>
  <c r="Q149" i="15"/>
  <c r="S149" i="15" s="1"/>
  <c r="G149" i="15"/>
  <c r="H150" i="15"/>
  <c r="AC149" i="15"/>
  <c r="J150" i="15" l="1"/>
  <c r="AI149" i="15"/>
  <c r="AG149" i="15"/>
  <c r="C150" i="15" s="1"/>
  <c r="AD149" i="15"/>
  <c r="AE149" i="15" s="1"/>
  <c r="AF149" i="15"/>
  <c r="T149" i="15"/>
  <c r="K150" i="15"/>
  <c r="AJ149" i="15" l="1"/>
  <c r="AL149" i="15"/>
  <c r="AK149" i="15"/>
  <c r="B150" i="15"/>
  <c r="AH149" i="15"/>
  <c r="D150" i="15" s="1"/>
  <c r="O150" i="15"/>
  <c r="I150" i="15" l="1"/>
  <c r="L150" i="15"/>
  <c r="M150" i="15" s="1"/>
  <c r="U150" i="15"/>
  <c r="V150" i="15" s="1"/>
  <c r="E150" i="15"/>
  <c r="F150" i="15" l="1"/>
  <c r="Y150" i="15"/>
  <c r="W150" i="15"/>
  <c r="N150" i="15"/>
  <c r="P150" i="15"/>
  <c r="Z150" i="15"/>
  <c r="R150" i="15"/>
  <c r="X150" i="15" l="1"/>
  <c r="AA150" i="15" s="1"/>
  <c r="AB150" i="15" s="1"/>
  <c r="Q150" i="15"/>
  <c r="S150" i="15" s="1"/>
  <c r="T150" i="15" s="1"/>
  <c r="G150" i="15"/>
  <c r="AC150" i="15"/>
  <c r="H151" i="15"/>
  <c r="J151" i="15" l="1"/>
  <c r="AI150" i="15"/>
  <c r="AD150" i="15"/>
  <c r="AE150" i="15" s="1"/>
  <c r="AG150" i="15"/>
  <c r="C151" i="15" s="1"/>
  <c r="AF150" i="15"/>
  <c r="K151" i="15"/>
  <c r="AL150" i="15" l="1"/>
  <c r="AJ150" i="15"/>
  <c r="AK150" i="15"/>
  <c r="AH150" i="15"/>
  <c r="D151" i="15" s="1"/>
  <c r="B151" i="15"/>
  <c r="O151" i="15"/>
  <c r="U151" i="15" l="1"/>
  <c r="V151" i="15" s="1"/>
  <c r="L151" i="15"/>
  <c r="M151" i="15" s="1"/>
  <c r="I151" i="15"/>
  <c r="E151" i="15"/>
  <c r="F151" i="15" l="1"/>
  <c r="P151" i="15"/>
  <c r="N151" i="15"/>
  <c r="Y151" i="15"/>
  <c r="W151" i="15"/>
  <c r="Z151" i="15"/>
  <c r="R151" i="15"/>
  <c r="X151" i="15" l="1"/>
  <c r="AA151" i="15" s="1"/>
  <c r="AB151" i="15" s="1"/>
  <c r="Q151" i="15"/>
  <c r="S151" i="15" s="1"/>
  <c r="G151" i="15"/>
  <c r="H152" i="15"/>
  <c r="AC151" i="15"/>
  <c r="J152" i="15" l="1"/>
  <c r="AG151" i="15"/>
  <c r="C152" i="15" s="1"/>
  <c r="AF151" i="15"/>
  <c r="AI151" i="15"/>
  <c r="AD151" i="15"/>
  <c r="AE151" i="15" s="1"/>
  <c r="K152" i="15"/>
  <c r="T151" i="15"/>
  <c r="AL151" i="15" l="1"/>
  <c r="AJ151" i="15"/>
  <c r="AK151" i="15"/>
  <c r="B152" i="15"/>
  <c r="AH151" i="15"/>
  <c r="D152" i="15" s="1"/>
  <c r="O152" i="15"/>
  <c r="I152" i="15" l="1"/>
  <c r="U152" i="15"/>
  <c r="V152" i="15" s="1"/>
  <c r="L152" i="15"/>
  <c r="M152" i="15" s="1"/>
  <c r="E152" i="15"/>
  <c r="F152" i="15" l="1"/>
  <c r="N152" i="15"/>
  <c r="P152" i="15"/>
  <c r="Y152" i="15"/>
  <c r="W152" i="15"/>
  <c r="Z152" i="15"/>
  <c r="R152" i="15"/>
  <c r="X152" i="15" l="1"/>
  <c r="AA152" i="15" s="1"/>
  <c r="AB152" i="15" s="1"/>
  <c r="Q152" i="15"/>
  <c r="S152" i="15" s="1"/>
  <c r="G152" i="15"/>
  <c r="AC152" i="15"/>
  <c r="H153" i="15"/>
  <c r="J153" i="15" l="1"/>
  <c r="AI152" i="15"/>
  <c r="AD152" i="15"/>
  <c r="AE152" i="15" s="1"/>
  <c r="AF152" i="15"/>
  <c r="AG152" i="15"/>
  <c r="C153" i="15" s="1"/>
  <c r="K153" i="15"/>
  <c r="T152" i="15"/>
  <c r="AK152" i="15" l="1"/>
  <c r="AL152" i="15"/>
  <c r="AJ152" i="15"/>
  <c r="AH152" i="15"/>
  <c r="D153" i="15" s="1"/>
  <c r="B153" i="15"/>
  <c r="O153" i="15"/>
  <c r="L153" i="15" l="1"/>
  <c r="M153" i="15" s="1"/>
  <c r="U153" i="15"/>
  <c r="V153" i="15" s="1"/>
  <c r="I153" i="15"/>
  <c r="E153" i="15"/>
  <c r="F153" i="15" l="1"/>
  <c r="W153" i="15"/>
  <c r="Y153" i="15"/>
  <c r="P153" i="15"/>
  <c r="N153" i="15"/>
  <c r="Z153" i="15"/>
  <c r="R153" i="15"/>
  <c r="X153" i="15" l="1"/>
  <c r="AA153" i="15" s="1"/>
  <c r="AB153" i="15" s="1"/>
  <c r="Q153" i="15"/>
  <c r="S153" i="15" s="1"/>
  <c r="G153" i="15"/>
  <c r="H154" i="15"/>
  <c r="AC153" i="15"/>
  <c r="J154" i="15" l="1"/>
  <c r="AG153" i="15"/>
  <c r="C154" i="15" s="1"/>
  <c r="AF153" i="15"/>
  <c r="AI153" i="15"/>
  <c r="AD153" i="15"/>
  <c r="AE153" i="15" s="1"/>
  <c r="T153" i="15"/>
  <c r="K154" i="15"/>
  <c r="AK153" i="15" l="1"/>
  <c r="AL153" i="15"/>
  <c r="AJ153" i="15"/>
  <c r="B154" i="15"/>
  <c r="AH153" i="15"/>
  <c r="D154" i="15" s="1"/>
  <c r="O154" i="15"/>
  <c r="I154" i="15" l="1"/>
  <c r="U154" i="15"/>
  <c r="V154" i="15" s="1"/>
  <c r="L154" i="15"/>
  <c r="M154" i="15" s="1"/>
  <c r="E154" i="15"/>
  <c r="F154" i="15" l="1"/>
  <c r="P154" i="15"/>
  <c r="N154" i="15"/>
  <c r="W154" i="15"/>
  <c r="Y154" i="15"/>
  <c r="R154" i="15"/>
  <c r="Z154" i="15"/>
  <c r="X154" i="15" l="1"/>
  <c r="AA154" i="15" s="1"/>
  <c r="AB154" i="15" s="1"/>
  <c r="Q154" i="15"/>
  <c r="S154" i="15" s="1"/>
  <c r="G154" i="15"/>
  <c r="H155" i="15"/>
  <c r="AC154" i="15"/>
  <c r="J155" i="15" l="1"/>
  <c r="AI154" i="15"/>
  <c r="AD154" i="15"/>
  <c r="AE154" i="15" s="1"/>
  <c r="AG154" i="15"/>
  <c r="C155" i="15" s="1"/>
  <c r="AF154" i="15"/>
  <c r="T154" i="15"/>
  <c r="K155" i="15"/>
  <c r="AL154" i="15" l="1"/>
  <c r="AK154" i="15"/>
  <c r="AJ154" i="15"/>
  <c r="AH154" i="15"/>
  <c r="D155" i="15" s="1"/>
  <c r="B155" i="15"/>
  <c r="O155" i="15"/>
  <c r="U155" i="15" l="1"/>
  <c r="V155" i="15" s="1"/>
  <c r="L155" i="15"/>
  <c r="M155" i="15" s="1"/>
  <c r="I155" i="15"/>
  <c r="E155" i="15"/>
  <c r="F155" i="15" l="1"/>
  <c r="N155" i="15"/>
  <c r="P155" i="15"/>
  <c r="Y155" i="15"/>
  <c r="W155" i="15"/>
  <c r="Z155" i="15"/>
  <c r="R155" i="15"/>
  <c r="X155" i="15" l="1"/>
  <c r="AA155" i="15" s="1"/>
  <c r="AB155" i="15" s="1"/>
  <c r="Q155" i="15"/>
  <c r="S155" i="15" s="1"/>
  <c r="G155" i="15"/>
  <c r="AC155" i="15"/>
  <c r="H156" i="15"/>
  <c r="J156" i="15" l="1"/>
  <c r="AI155" i="15"/>
  <c r="AD155" i="15"/>
  <c r="AE155" i="15" s="1"/>
  <c r="AG155" i="15"/>
  <c r="C156" i="15" s="1"/>
  <c r="AF155" i="15"/>
  <c r="T155" i="15"/>
  <c r="K156" i="15"/>
  <c r="AL155" i="15" l="1"/>
  <c r="AK155" i="15"/>
  <c r="AJ155" i="15"/>
  <c r="B156" i="15"/>
  <c r="AH155" i="15"/>
  <c r="D156" i="15" s="1"/>
  <c r="O156" i="15"/>
  <c r="I156" i="15" l="1"/>
  <c r="L156" i="15"/>
  <c r="M156" i="15" s="1"/>
  <c r="U156" i="15"/>
  <c r="V156" i="15" s="1"/>
  <c r="E156" i="15"/>
  <c r="F156" i="15" l="1"/>
  <c r="P156" i="15"/>
  <c r="N156" i="15"/>
  <c r="W156" i="15"/>
  <c r="Y156" i="15"/>
  <c r="Z156" i="15"/>
  <c r="R156" i="15"/>
  <c r="X156" i="15" l="1"/>
  <c r="AA156" i="15" s="1"/>
  <c r="AB156" i="15" s="1"/>
  <c r="Q156" i="15"/>
  <c r="S156" i="15" s="1"/>
  <c r="G156" i="15"/>
  <c r="H157" i="15"/>
  <c r="AC156" i="15"/>
  <c r="J157" i="15" l="1"/>
  <c r="AD156" i="15"/>
  <c r="AE156" i="15" s="1"/>
  <c r="AI156" i="15"/>
  <c r="AG156" i="15"/>
  <c r="C157" i="15" s="1"/>
  <c r="AF156" i="15"/>
  <c r="T156" i="15"/>
  <c r="K157" i="15"/>
  <c r="AL156" i="15" l="1"/>
  <c r="AK156" i="15"/>
  <c r="AJ156" i="15"/>
  <c r="B157" i="15"/>
  <c r="AH156" i="15"/>
  <c r="D157" i="15" s="1"/>
  <c r="O157" i="15"/>
  <c r="I157" i="15" l="1"/>
  <c r="U157" i="15"/>
  <c r="V157" i="15" s="1"/>
  <c r="L157" i="15"/>
  <c r="M157" i="15" s="1"/>
  <c r="E157" i="15"/>
  <c r="F157" i="15" l="1"/>
  <c r="Y157" i="15"/>
  <c r="W157" i="15"/>
  <c r="N157" i="15"/>
  <c r="P157" i="15"/>
  <c r="Z157" i="15"/>
  <c r="R157" i="15"/>
  <c r="X157" i="15" l="1"/>
  <c r="AA157" i="15" s="1"/>
  <c r="AB157" i="15" s="1"/>
  <c r="Q157" i="15"/>
  <c r="S157" i="15" s="1"/>
  <c r="T157" i="15" s="1"/>
  <c r="G157" i="15"/>
  <c r="H158" i="15"/>
  <c r="AC157" i="15"/>
  <c r="J158" i="15" l="1"/>
  <c r="AD157" i="15"/>
  <c r="AE157" i="15" s="1"/>
  <c r="AG157" i="15"/>
  <c r="C158" i="15" s="1"/>
  <c r="AF157" i="15"/>
  <c r="AI157" i="15"/>
  <c r="K158" i="15"/>
  <c r="AH157" i="15" l="1"/>
  <c r="D158" i="15" s="1"/>
  <c r="B158" i="15"/>
  <c r="AJ157" i="15"/>
  <c r="AK157" i="15"/>
  <c r="AL157" i="15"/>
  <c r="O158" i="15"/>
  <c r="I158" i="15" l="1"/>
  <c r="U158" i="15"/>
  <c r="V158" i="15" s="1"/>
  <c r="L158" i="15"/>
  <c r="M158" i="15" s="1"/>
  <c r="E158" i="15"/>
  <c r="F158" i="15" l="1"/>
  <c r="N158" i="15"/>
  <c r="P158" i="15"/>
  <c r="W158" i="15"/>
  <c r="Y158" i="15"/>
  <c r="R158" i="15"/>
  <c r="Z158" i="15"/>
  <c r="X158" i="15" l="1"/>
  <c r="AA158" i="15" s="1"/>
  <c r="AB158" i="15" s="1"/>
  <c r="Q158" i="15"/>
  <c r="S158" i="15" s="1"/>
  <c r="G158" i="15"/>
  <c r="AC158" i="15"/>
  <c r="H159" i="15"/>
  <c r="J159" i="15" l="1"/>
  <c r="AF158" i="15"/>
  <c r="AD158" i="15"/>
  <c r="AE158" i="15" s="1"/>
  <c r="AG158" i="15"/>
  <c r="C159" i="15" s="1"/>
  <c r="AI158" i="15"/>
  <c r="T158" i="15"/>
  <c r="K159" i="15"/>
  <c r="B159" i="15" l="1"/>
  <c r="AH158" i="15"/>
  <c r="D159" i="15" s="1"/>
  <c r="AL158" i="15"/>
  <c r="AK158" i="15"/>
  <c r="AJ158" i="15"/>
  <c r="O159" i="15"/>
  <c r="L159" i="15" l="1"/>
  <c r="M159" i="15" s="1"/>
  <c r="U159" i="15"/>
  <c r="V159" i="15" s="1"/>
  <c r="I159" i="15"/>
  <c r="E159" i="15"/>
  <c r="F159" i="15" l="1"/>
  <c r="Y159" i="15"/>
  <c r="W159" i="15"/>
  <c r="P159" i="15"/>
  <c r="N159" i="15"/>
  <c r="Z159" i="15"/>
  <c r="R159" i="15"/>
  <c r="X159" i="15" l="1"/>
  <c r="AA159" i="15" s="1"/>
  <c r="AB159" i="15" s="1"/>
  <c r="Q159" i="15"/>
  <c r="S159" i="15" s="1"/>
  <c r="G159" i="15"/>
  <c r="AC159" i="15"/>
  <c r="H160" i="15"/>
  <c r="J160" i="15" l="1"/>
  <c r="AG159" i="15"/>
  <c r="C160" i="15" s="1"/>
  <c r="AI159" i="15"/>
  <c r="AD159" i="15"/>
  <c r="AE159" i="15" s="1"/>
  <c r="AF159" i="15"/>
  <c r="T159" i="15"/>
  <c r="K160" i="15"/>
  <c r="AL159" i="15" l="1"/>
  <c r="AJ159" i="15"/>
  <c r="AK159" i="15"/>
  <c r="B160" i="15"/>
  <c r="AH159" i="15"/>
  <c r="D160" i="15" s="1"/>
  <c r="O160" i="15"/>
  <c r="I160" i="15" l="1"/>
  <c r="U160" i="15"/>
  <c r="V160" i="15" s="1"/>
  <c r="L160" i="15"/>
  <c r="M160" i="15" s="1"/>
  <c r="E160" i="15"/>
  <c r="F160" i="15" l="1"/>
  <c r="P160" i="15"/>
  <c r="N160" i="15"/>
  <c r="Y160" i="15"/>
  <c r="W160" i="15"/>
  <c r="R160" i="15"/>
  <c r="Z160" i="15"/>
  <c r="X160" i="15" l="1"/>
  <c r="AA160" i="15" s="1"/>
  <c r="AB160" i="15" s="1"/>
  <c r="Q160" i="15"/>
  <c r="S160" i="15" s="1"/>
  <c r="G160" i="15"/>
  <c r="AC160" i="15"/>
  <c r="H161" i="15"/>
  <c r="J161" i="15" l="1"/>
  <c r="AD160" i="15"/>
  <c r="AE160" i="15" s="1"/>
  <c r="AG160" i="15"/>
  <c r="C161" i="15" s="1"/>
  <c r="AF160" i="15"/>
  <c r="AI160" i="15"/>
  <c r="T160" i="15"/>
  <c r="K161" i="15"/>
  <c r="AH160" i="15" l="1"/>
  <c r="D161" i="15" s="1"/>
  <c r="B161" i="15"/>
  <c r="AK160" i="15"/>
  <c r="AJ160" i="15"/>
  <c r="AL160" i="15"/>
  <c r="O161" i="15"/>
  <c r="I161" i="15" l="1"/>
  <c r="U161" i="15"/>
  <c r="V161" i="15" s="1"/>
  <c r="L161" i="15"/>
  <c r="M161" i="15" s="1"/>
  <c r="E161" i="15"/>
  <c r="F161" i="15" l="1"/>
  <c r="Y161" i="15"/>
  <c r="W161" i="15"/>
  <c r="N161" i="15"/>
  <c r="Q161" i="15" s="1"/>
  <c r="P161" i="15"/>
  <c r="Z161" i="15"/>
  <c r="R161" i="15"/>
  <c r="X161" i="15" l="1"/>
  <c r="AA161" i="15" s="1"/>
  <c r="AB161" i="15" s="1"/>
  <c r="S161" i="15"/>
  <c r="G161" i="15"/>
  <c r="AC161" i="15"/>
  <c r="H162" i="15"/>
  <c r="J162" i="15" l="1"/>
  <c r="AF161" i="15"/>
  <c r="AI161" i="15"/>
  <c r="AD161" i="15"/>
  <c r="AE161" i="15" s="1"/>
  <c r="AG161" i="15"/>
  <c r="C162" i="15" s="1"/>
  <c r="T161" i="15"/>
  <c r="K162" i="15"/>
  <c r="AL161" i="15" l="1"/>
  <c r="AJ161" i="15"/>
  <c r="AK161" i="15"/>
  <c r="AH161" i="15"/>
  <c r="D162" i="15" s="1"/>
  <c r="B162" i="15"/>
  <c r="O162" i="15"/>
  <c r="L162" i="15" l="1"/>
  <c r="M162" i="15" s="1"/>
  <c r="U162" i="15"/>
  <c r="V162" i="15" s="1"/>
  <c r="I162" i="15"/>
  <c r="E162" i="15"/>
  <c r="F162" i="15" l="1"/>
  <c r="Y162" i="15"/>
  <c r="W162" i="15"/>
  <c r="N162" i="15"/>
  <c r="P162" i="15"/>
  <c r="Z162" i="15"/>
  <c r="R162" i="15"/>
  <c r="X162" i="15" l="1"/>
  <c r="AA162" i="15" s="1"/>
  <c r="AB162" i="15" s="1"/>
  <c r="Q162" i="15"/>
  <c r="S162" i="15" s="1"/>
  <c r="G162" i="15"/>
  <c r="H163" i="15"/>
  <c r="AC162" i="15"/>
  <c r="J163" i="15" l="1"/>
  <c r="AG162" i="15"/>
  <c r="C163" i="15" s="1"/>
  <c r="AF162" i="15"/>
  <c r="AI162" i="15"/>
  <c r="AD162" i="15"/>
  <c r="AE162" i="15" s="1"/>
  <c r="K163" i="15"/>
  <c r="T162" i="15"/>
  <c r="AL162" i="15" l="1"/>
  <c r="AK162" i="15"/>
  <c r="AJ162" i="15"/>
  <c r="AH162" i="15"/>
  <c r="D163" i="15" s="1"/>
  <c r="B163" i="15"/>
  <c r="O163" i="15"/>
  <c r="U163" i="15" l="1"/>
  <c r="V163" i="15" s="1"/>
  <c r="L163" i="15"/>
  <c r="M163" i="15" s="1"/>
  <c r="I163" i="15"/>
  <c r="E163" i="15"/>
  <c r="F163" i="15" l="1"/>
  <c r="N163" i="15"/>
  <c r="P163" i="15"/>
  <c r="Y163" i="15"/>
  <c r="W163" i="15"/>
  <c r="Z163" i="15"/>
  <c r="R163" i="15"/>
  <c r="X163" i="15" l="1"/>
  <c r="AA163" i="15" s="1"/>
  <c r="AB163" i="15" s="1"/>
  <c r="Q163" i="15"/>
  <c r="S163" i="15" s="1"/>
  <c r="G163" i="15"/>
  <c r="AC163" i="15"/>
  <c r="H164" i="15"/>
  <c r="J164" i="15" l="1"/>
  <c r="AI163" i="15"/>
  <c r="AG163" i="15"/>
  <c r="C164" i="15" s="1"/>
  <c r="AD163" i="15"/>
  <c r="AE163" i="15" s="1"/>
  <c r="AF163" i="15"/>
  <c r="T163" i="15"/>
  <c r="K164" i="15"/>
  <c r="AL163" i="15" l="1"/>
  <c r="AJ163" i="15"/>
  <c r="AK163" i="15"/>
  <c r="AH163" i="15"/>
  <c r="D164" i="15" s="1"/>
  <c r="B164" i="15"/>
  <c r="O164" i="15"/>
  <c r="L164" i="15" l="1"/>
  <c r="M164" i="15" s="1"/>
  <c r="U164" i="15"/>
  <c r="V164" i="15" s="1"/>
  <c r="I164" i="15"/>
  <c r="E164" i="15"/>
  <c r="F164" i="15" l="1"/>
  <c r="W164" i="15"/>
  <c r="Y164" i="15"/>
  <c r="P164" i="15"/>
  <c r="N164" i="15"/>
  <c r="Z164" i="15"/>
  <c r="R164" i="15"/>
  <c r="X164" i="15" l="1"/>
  <c r="AA164" i="15" s="1"/>
  <c r="AB164" i="15" s="1"/>
  <c r="Q164" i="15"/>
  <c r="S164" i="15" s="1"/>
  <c r="G164" i="15"/>
  <c r="H165" i="15"/>
  <c r="AC164" i="15"/>
  <c r="J165" i="15" l="1"/>
  <c r="AI164" i="15"/>
  <c r="AG164" i="15"/>
  <c r="C165" i="15" s="1"/>
  <c r="AF164" i="15"/>
  <c r="AD164" i="15"/>
  <c r="AE164" i="15" s="1"/>
  <c r="T164" i="15"/>
  <c r="K165" i="15"/>
  <c r="AH164" i="15" l="1"/>
  <c r="D165" i="15" s="1"/>
  <c r="B165" i="15"/>
  <c r="AL164" i="15"/>
  <c r="AJ164" i="15"/>
  <c r="AK164" i="15"/>
  <c r="O165" i="15"/>
  <c r="I165" i="15" l="1"/>
  <c r="L165" i="15"/>
  <c r="M165" i="15" s="1"/>
  <c r="U165" i="15"/>
  <c r="V165" i="15" s="1"/>
  <c r="E165" i="15"/>
  <c r="F165" i="15" l="1"/>
  <c r="Y165" i="15"/>
  <c r="W165" i="15"/>
  <c r="N165" i="15"/>
  <c r="P165" i="15"/>
  <c r="R165" i="15"/>
  <c r="Z165" i="15"/>
  <c r="X165" i="15" l="1"/>
  <c r="AA165" i="15" s="1"/>
  <c r="AB165" i="15" s="1"/>
  <c r="Q165" i="15"/>
  <c r="S165" i="15" s="1"/>
  <c r="G165" i="15"/>
  <c r="H166" i="15"/>
  <c r="AC165" i="15"/>
  <c r="J166" i="15" l="1"/>
  <c r="AI165" i="15"/>
  <c r="AD165" i="15"/>
  <c r="AE165" i="15" s="1"/>
  <c r="AG165" i="15"/>
  <c r="C166" i="15" s="1"/>
  <c r="AF165" i="15"/>
  <c r="T165" i="15"/>
  <c r="K166" i="15"/>
  <c r="AK165" i="15" l="1"/>
  <c r="AL165" i="15"/>
  <c r="AJ165" i="15"/>
  <c r="B166" i="15"/>
  <c r="AH165" i="15"/>
  <c r="D166" i="15" s="1"/>
  <c r="O166" i="15"/>
  <c r="I166" i="15" l="1"/>
  <c r="U166" i="15"/>
  <c r="V166" i="15" s="1"/>
  <c r="L166" i="15"/>
  <c r="M166" i="15" s="1"/>
  <c r="E166" i="15"/>
  <c r="F166" i="15" l="1"/>
  <c r="N166" i="15"/>
  <c r="P166" i="15"/>
  <c r="Y166" i="15"/>
  <c r="W166" i="15"/>
  <c r="R166" i="15"/>
  <c r="Z166" i="15"/>
  <c r="X166" i="15" l="1"/>
  <c r="G166" i="15"/>
  <c r="Q166" i="15"/>
  <c r="S166" i="15" s="1"/>
  <c r="AA166" i="15"/>
  <c r="AB166" i="15" s="1"/>
  <c r="H167" i="15"/>
  <c r="AC166" i="15"/>
  <c r="J167" i="15" l="1"/>
  <c r="AF166" i="15"/>
  <c r="AG166" i="15"/>
  <c r="C167" i="15" s="1"/>
  <c r="AI166" i="15"/>
  <c r="AD166" i="15"/>
  <c r="AE166" i="15" s="1"/>
  <c r="T166" i="15"/>
  <c r="K167" i="15"/>
  <c r="AK166" i="15" l="1"/>
  <c r="AL166" i="15"/>
  <c r="AJ166" i="15"/>
  <c r="AH166" i="15"/>
  <c r="D167" i="15" s="1"/>
  <c r="B167" i="15"/>
  <c r="O167" i="15"/>
  <c r="U167" i="15" l="1"/>
  <c r="V167" i="15" s="1"/>
  <c r="L167" i="15"/>
  <c r="M167" i="15" s="1"/>
  <c r="I167" i="15"/>
  <c r="E167" i="15"/>
  <c r="F167" i="15" l="1"/>
  <c r="N167" i="15"/>
  <c r="P167" i="15"/>
  <c r="W167" i="15"/>
  <c r="Y167" i="15"/>
  <c r="R167" i="15"/>
  <c r="Z167" i="15"/>
  <c r="X167" i="15" l="1"/>
  <c r="AA167" i="15" s="1"/>
  <c r="AB167" i="15" s="1"/>
  <c r="Q167" i="15"/>
  <c r="S167" i="15" s="1"/>
  <c r="G167" i="15"/>
  <c r="AC167" i="15"/>
  <c r="H168" i="15"/>
  <c r="J168" i="15" l="1"/>
  <c r="AF167" i="15"/>
  <c r="AI167" i="15"/>
  <c r="AG167" i="15"/>
  <c r="C168" i="15" s="1"/>
  <c r="AD167" i="15"/>
  <c r="AE167" i="15" s="1"/>
  <c r="T167" i="15"/>
  <c r="K168" i="15"/>
  <c r="AK167" i="15" l="1"/>
  <c r="AJ167" i="15"/>
  <c r="AL167" i="15"/>
  <c r="B168" i="15"/>
  <c r="AH167" i="15"/>
  <c r="D168" i="15" s="1"/>
  <c r="O168" i="15"/>
  <c r="I168" i="15" l="1"/>
  <c r="U168" i="15"/>
  <c r="V168" i="15" s="1"/>
  <c r="L168" i="15"/>
  <c r="M168" i="15" s="1"/>
  <c r="E168" i="15"/>
  <c r="F168" i="15" l="1"/>
  <c r="N168" i="15"/>
  <c r="P168" i="15"/>
  <c r="Y168" i="15"/>
  <c r="W168" i="15"/>
  <c r="R168" i="15"/>
  <c r="Z168" i="15"/>
  <c r="X168" i="15" l="1"/>
  <c r="Q168" i="15"/>
  <c r="S168" i="15" s="1"/>
  <c r="AA168" i="15"/>
  <c r="AB168" i="15" s="1"/>
  <c r="G168" i="15"/>
  <c r="H169" i="15"/>
  <c r="AC168" i="15"/>
  <c r="J169" i="15" l="1"/>
  <c r="AI168" i="15"/>
  <c r="AD168" i="15"/>
  <c r="AE168" i="15" s="1"/>
  <c r="AG168" i="15"/>
  <c r="C169" i="15" s="1"/>
  <c r="AF168" i="15"/>
  <c r="K169" i="15"/>
  <c r="T168" i="15"/>
  <c r="AK168" i="15" l="1"/>
  <c r="AJ168" i="15"/>
  <c r="AL168" i="15"/>
  <c r="AH168" i="15"/>
  <c r="D169" i="15" s="1"/>
  <c r="B169" i="15"/>
  <c r="O169" i="15"/>
  <c r="L169" i="15" l="1"/>
  <c r="M169" i="15" s="1"/>
  <c r="U169" i="15"/>
  <c r="V169" i="15" s="1"/>
  <c r="I169" i="15"/>
  <c r="E169" i="15"/>
  <c r="F169" i="15" l="1"/>
  <c r="Y169" i="15"/>
  <c r="W169" i="15"/>
  <c r="N169" i="15"/>
  <c r="P169" i="15"/>
  <c r="R169" i="15"/>
  <c r="Z169" i="15"/>
  <c r="X169" i="15" l="1"/>
  <c r="AA169" i="15" s="1"/>
  <c r="AB169" i="15" s="1"/>
  <c r="Q169" i="15"/>
  <c r="S169" i="15" s="1"/>
  <c r="G169" i="15"/>
  <c r="AC169" i="15"/>
  <c r="H170" i="15"/>
  <c r="J170" i="15" l="1"/>
  <c r="AG169" i="15"/>
  <c r="C170" i="15" s="1"/>
  <c r="AI169" i="15"/>
  <c r="AF169" i="15"/>
  <c r="AD169" i="15"/>
  <c r="AE169" i="15" s="1"/>
  <c r="K170" i="15"/>
  <c r="T169" i="15"/>
  <c r="AH169" i="15" l="1"/>
  <c r="D170" i="15" s="1"/>
  <c r="B170" i="15"/>
  <c r="AJ169" i="15"/>
  <c r="AL169" i="15"/>
  <c r="AK169" i="15"/>
  <c r="O170" i="15"/>
  <c r="I170" i="15" l="1"/>
  <c r="L170" i="15"/>
  <c r="M170" i="15" s="1"/>
  <c r="U170" i="15"/>
  <c r="V170" i="15" s="1"/>
  <c r="E170" i="15"/>
  <c r="F170" i="15" l="1"/>
  <c r="W170" i="15"/>
  <c r="Y170" i="15"/>
  <c r="N170" i="15"/>
  <c r="P170" i="15"/>
  <c r="R170" i="15"/>
  <c r="Z170" i="15"/>
  <c r="X170" i="15" l="1"/>
  <c r="AA170" i="15" s="1"/>
  <c r="AB170" i="15" s="1"/>
  <c r="Q170" i="15"/>
  <c r="S170" i="15" s="1"/>
  <c r="G170" i="15"/>
  <c r="AC170" i="15"/>
  <c r="H171" i="15"/>
  <c r="J171" i="15" l="1"/>
  <c r="AG170" i="15"/>
  <c r="C171" i="15" s="1"/>
  <c r="AI170" i="15"/>
  <c r="AD170" i="15"/>
  <c r="AE170" i="15" s="1"/>
  <c r="AF170" i="15"/>
  <c r="K171" i="15"/>
  <c r="T170" i="15"/>
  <c r="AJ170" i="15" l="1"/>
  <c r="AK170" i="15"/>
  <c r="AL170" i="15"/>
  <c r="B171" i="15"/>
  <c r="AH170" i="15"/>
  <c r="D171" i="15" s="1"/>
  <c r="O171" i="15"/>
  <c r="I171" i="15" l="1"/>
  <c r="U171" i="15"/>
  <c r="V171" i="15" s="1"/>
  <c r="L171" i="15"/>
  <c r="M171" i="15" s="1"/>
  <c r="E171" i="15"/>
  <c r="F171" i="15" l="1"/>
  <c r="W171" i="15"/>
  <c r="Y171" i="15"/>
  <c r="N171" i="15"/>
  <c r="P171" i="15"/>
  <c r="R171" i="15"/>
  <c r="Z171" i="15"/>
  <c r="X171" i="15" l="1"/>
  <c r="AA171" i="15" s="1"/>
  <c r="AB171" i="15" s="1"/>
  <c r="Q171" i="15"/>
  <c r="S171" i="15" s="1"/>
  <c r="T171" i="15" s="1"/>
  <c r="G171" i="15"/>
  <c r="H172" i="15"/>
  <c r="AC171" i="15"/>
  <c r="J172" i="15" l="1"/>
  <c r="AD171" i="15"/>
  <c r="AE171" i="15" s="1"/>
  <c r="AF171" i="15"/>
  <c r="AG171" i="15"/>
  <c r="C172" i="15" s="1"/>
  <c r="AI171" i="15"/>
  <c r="K172" i="15"/>
  <c r="B172" i="15" l="1"/>
  <c r="AH171" i="15"/>
  <c r="D172" i="15" s="1"/>
  <c r="AK171" i="15"/>
  <c r="AL171" i="15"/>
  <c r="AJ171" i="15"/>
  <c r="O172" i="15"/>
  <c r="U172" i="15" l="1"/>
  <c r="V172" i="15" s="1"/>
  <c r="L172" i="15"/>
  <c r="M172" i="15" s="1"/>
  <c r="I172" i="15"/>
  <c r="E172" i="15"/>
  <c r="F172" i="15" l="1"/>
  <c r="P172" i="15"/>
  <c r="N172" i="15"/>
  <c r="Y172" i="15"/>
  <c r="W172" i="15"/>
  <c r="Z172" i="15"/>
  <c r="R172" i="15"/>
  <c r="X172" i="15" l="1"/>
  <c r="AA172" i="15" s="1"/>
  <c r="AB172" i="15" s="1"/>
  <c r="Q172" i="15"/>
  <c r="S172" i="15" s="1"/>
  <c r="G172" i="15"/>
  <c r="H173" i="15"/>
  <c r="AC172" i="15"/>
  <c r="J173" i="15" l="1"/>
  <c r="AI172" i="15"/>
  <c r="AF172" i="15"/>
  <c r="AD172" i="15"/>
  <c r="AE172" i="15" s="1"/>
  <c r="AG172" i="15"/>
  <c r="C173" i="15" s="1"/>
  <c r="T172" i="15"/>
  <c r="K173" i="15"/>
  <c r="B173" i="15" l="1"/>
  <c r="AH172" i="15"/>
  <c r="D173" i="15" s="1"/>
  <c r="AJ172" i="15"/>
  <c r="AK172" i="15"/>
  <c r="AL172" i="15"/>
  <c r="O173" i="15"/>
  <c r="U173" i="15" l="1"/>
  <c r="V173" i="15" s="1"/>
  <c r="L173" i="15"/>
  <c r="M173" i="15" s="1"/>
  <c r="I173" i="15"/>
  <c r="E173" i="15"/>
  <c r="F173" i="15" l="1"/>
  <c r="P173" i="15"/>
  <c r="N173" i="15"/>
  <c r="W173" i="15"/>
  <c r="Y173" i="15"/>
  <c r="Z173" i="15"/>
  <c r="R173" i="15"/>
  <c r="X173" i="15" l="1"/>
  <c r="AA173" i="15" s="1"/>
  <c r="AB173" i="15" s="1"/>
  <c r="Q173" i="15"/>
  <c r="S173" i="15" s="1"/>
  <c r="G173" i="15"/>
  <c r="AC173" i="15"/>
  <c r="H174" i="15"/>
  <c r="J174" i="15" l="1"/>
  <c r="AG173" i="15"/>
  <c r="C174" i="15" s="1"/>
  <c r="AF173" i="15"/>
  <c r="AI173" i="15"/>
  <c r="AD173" i="15"/>
  <c r="AE173" i="15" s="1"/>
  <c r="T173" i="15"/>
  <c r="K174" i="15"/>
  <c r="AH173" i="15" l="1"/>
  <c r="D174" i="15" s="1"/>
  <c r="B174" i="15"/>
  <c r="AK173" i="15"/>
  <c r="AL173" i="15"/>
  <c r="AJ173" i="15"/>
  <c r="O174" i="15"/>
  <c r="I174" i="15" l="1"/>
  <c r="U174" i="15"/>
  <c r="V174" i="15" s="1"/>
  <c r="L174" i="15"/>
  <c r="M174" i="15" s="1"/>
  <c r="E174" i="15"/>
  <c r="F174" i="15" l="1"/>
  <c r="P174" i="15"/>
  <c r="N174" i="15"/>
  <c r="W174" i="15"/>
  <c r="Y174" i="15"/>
  <c r="Z174" i="15"/>
  <c r="R174" i="15"/>
  <c r="X174" i="15" l="1"/>
  <c r="AA174" i="15" s="1"/>
  <c r="AB174" i="15" s="1"/>
  <c r="Q174" i="15"/>
  <c r="S174" i="15" s="1"/>
  <c r="G174" i="15"/>
  <c r="AC174" i="15"/>
  <c r="H175" i="15"/>
  <c r="J175" i="15" l="1"/>
  <c r="AD174" i="15"/>
  <c r="AE174" i="15" s="1"/>
  <c r="AI174" i="15"/>
  <c r="AG174" i="15"/>
  <c r="C175" i="15" s="1"/>
  <c r="AF174" i="15"/>
  <c r="T174" i="15"/>
  <c r="K175" i="15"/>
  <c r="AJ174" i="15" l="1"/>
  <c r="AK174" i="15"/>
  <c r="AL174" i="15"/>
  <c r="AH174" i="15"/>
  <c r="D175" i="15" s="1"/>
  <c r="B175" i="15"/>
  <c r="O175" i="15"/>
  <c r="L175" i="15" l="1"/>
  <c r="M175" i="15" s="1"/>
  <c r="U175" i="15"/>
  <c r="V175" i="15" s="1"/>
  <c r="I175" i="15"/>
  <c r="E175" i="15"/>
  <c r="F175" i="15" l="1"/>
  <c r="W175" i="15"/>
  <c r="Y175" i="15"/>
  <c r="P175" i="15"/>
  <c r="N175" i="15"/>
  <c r="Z175" i="15"/>
  <c r="R175" i="15"/>
  <c r="X175" i="15" l="1"/>
  <c r="AA175" i="15" s="1"/>
  <c r="AB175" i="15" s="1"/>
  <c r="Q175" i="15"/>
  <c r="S175" i="15" s="1"/>
  <c r="G175" i="15"/>
  <c r="H176" i="15"/>
  <c r="AC175" i="15"/>
  <c r="J176" i="15" l="1"/>
  <c r="AI175" i="15"/>
  <c r="AG175" i="15"/>
  <c r="C176" i="15" s="1"/>
  <c r="AF175" i="15"/>
  <c r="AD175" i="15"/>
  <c r="AE175" i="15" s="1"/>
  <c r="T175" i="15"/>
  <c r="K176" i="15"/>
  <c r="AJ175" i="15" l="1"/>
  <c r="AK175" i="15"/>
  <c r="AL175" i="15"/>
  <c r="B176" i="15"/>
  <c r="AH175" i="15"/>
  <c r="D176" i="15" s="1"/>
  <c r="O176" i="15"/>
  <c r="I176" i="15" l="1"/>
  <c r="U176" i="15"/>
  <c r="V176" i="15" s="1"/>
  <c r="L176" i="15"/>
  <c r="M176" i="15" s="1"/>
  <c r="E176" i="15"/>
  <c r="F176" i="15" l="1"/>
  <c r="N176" i="15"/>
  <c r="P176" i="15"/>
  <c r="W176" i="15"/>
  <c r="Y176" i="15"/>
  <c r="Z176" i="15"/>
  <c r="R176" i="15"/>
  <c r="X176" i="15" l="1"/>
  <c r="AA176" i="15" s="1"/>
  <c r="AB176" i="15" s="1"/>
  <c r="Q176" i="15"/>
  <c r="S176" i="15" s="1"/>
  <c r="G176" i="15"/>
  <c r="H177" i="15"/>
  <c r="AC176" i="15"/>
  <c r="J177" i="15" l="1"/>
  <c r="AI176" i="15"/>
  <c r="AG176" i="15"/>
  <c r="C177" i="15" s="1"/>
  <c r="AD176" i="15"/>
  <c r="AE176" i="15" s="1"/>
  <c r="AF176" i="15"/>
  <c r="K177" i="15"/>
  <c r="T176" i="15"/>
  <c r="AJ176" i="15" l="1"/>
  <c r="AL176" i="15"/>
  <c r="AK176" i="15"/>
  <c r="AH176" i="15"/>
  <c r="D177" i="15" s="1"/>
  <c r="B177" i="15"/>
  <c r="O177" i="15"/>
  <c r="U177" i="15" l="1"/>
  <c r="V177" i="15" s="1"/>
  <c r="L177" i="15"/>
  <c r="M177" i="15" s="1"/>
  <c r="I177" i="15"/>
  <c r="E177" i="15"/>
  <c r="F177" i="15" l="1"/>
  <c r="N177" i="15"/>
  <c r="Q177" i="15" s="1"/>
  <c r="P177" i="15"/>
  <c r="Y177" i="15"/>
  <c r="W177" i="15"/>
  <c r="Z177" i="15"/>
  <c r="R177" i="15"/>
  <c r="X177" i="15" l="1"/>
  <c r="AA177" i="15" s="1"/>
  <c r="AB177" i="15" s="1"/>
  <c r="S177" i="15"/>
  <c r="G177" i="15"/>
  <c r="AC177" i="15"/>
  <c r="H178" i="15"/>
  <c r="J178" i="15" l="1"/>
  <c r="AG177" i="15"/>
  <c r="C178" i="15" s="1"/>
  <c r="AF177" i="15"/>
  <c r="AD177" i="15"/>
  <c r="AE177" i="15" s="1"/>
  <c r="AI177" i="15"/>
  <c r="T177" i="15"/>
  <c r="K178" i="15"/>
  <c r="AH177" i="15" l="1"/>
  <c r="D178" i="15" s="1"/>
  <c r="B178" i="15"/>
  <c r="AK177" i="15"/>
  <c r="AJ177" i="15"/>
  <c r="AL177" i="15"/>
  <c r="O178" i="15"/>
  <c r="I178" i="15" l="1"/>
  <c r="U178" i="15"/>
  <c r="V178" i="15" s="1"/>
  <c r="L178" i="15"/>
  <c r="M178" i="15" s="1"/>
  <c r="E178" i="15"/>
  <c r="F178" i="15" l="1"/>
  <c r="Y178" i="15"/>
  <c r="W178" i="15"/>
  <c r="N178" i="15"/>
  <c r="P178" i="15"/>
  <c r="Z178" i="15"/>
  <c r="R178" i="15"/>
  <c r="X178" i="15" l="1"/>
  <c r="AA178" i="15" s="1"/>
  <c r="AB178" i="15" s="1"/>
  <c r="Q178" i="15"/>
  <c r="S178" i="15" s="1"/>
  <c r="G178" i="15"/>
  <c r="AC178" i="15"/>
  <c r="H179" i="15"/>
  <c r="J179" i="15" l="1"/>
  <c r="AG178" i="15"/>
  <c r="C179" i="15" s="1"/>
  <c r="AF178" i="15"/>
  <c r="AI178" i="15"/>
  <c r="AD178" i="15"/>
  <c r="AE178" i="15" s="1"/>
  <c r="K179" i="15"/>
  <c r="T178" i="15"/>
  <c r="B179" i="15" l="1"/>
  <c r="AH178" i="15"/>
  <c r="D179" i="15" s="1"/>
  <c r="AK178" i="15"/>
  <c r="AL178" i="15"/>
  <c r="AJ178" i="15"/>
  <c r="O179" i="15"/>
  <c r="L179" i="15" l="1"/>
  <c r="M179" i="15" s="1"/>
  <c r="U179" i="15"/>
  <c r="V179" i="15" s="1"/>
  <c r="I179" i="15"/>
  <c r="E179" i="15"/>
  <c r="F179" i="15" l="1"/>
  <c r="W179" i="15"/>
  <c r="Y179" i="15"/>
  <c r="N179" i="15"/>
  <c r="P179" i="15"/>
  <c r="R179" i="15"/>
  <c r="Z179" i="15"/>
  <c r="X179" i="15" l="1"/>
  <c r="AA179" i="15" s="1"/>
  <c r="AB179" i="15" s="1"/>
  <c r="Q179" i="15"/>
  <c r="S179" i="15" s="1"/>
  <c r="T179" i="15" s="1"/>
  <c r="G179" i="15"/>
  <c r="H180" i="15"/>
  <c r="AC179" i="15"/>
  <c r="J180" i="15" l="1"/>
  <c r="AF179" i="15"/>
  <c r="AI179" i="15"/>
  <c r="AD179" i="15"/>
  <c r="AE179" i="15" s="1"/>
  <c r="AG179" i="15"/>
  <c r="C180" i="15" s="1"/>
  <c r="K180" i="15"/>
  <c r="AL179" i="15" l="1"/>
  <c r="AK179" i="15"/>
  <c r="AJ179" i="15"/>
  <c r="AH179" i="15"/>
  <c r="D180" i="15" s="1"/>
  <c r="B180" i="15"/>
  <c r="O180" i="15"/>
  <c r="L180" i="15" l="1"/>
  <c r="M180" i="15" s="1"/>
  <c r="U180" i="15"/>
  <c r="V180" i="15" s="1"/>
  <c r="I180" i="15"/>
  <c r="E180" i="15"/>
  <c r="F180" i="15" l="1"/>
  <c r="Y180" i="15"/>
  <c r="W180" i="15"/>
  <c r="N180" i="15"/>
  <c r="P180" i="15"/>
  <c r="Z180" i="15"/>
  <c r="R180" i="15"/>
  <c r="X180" i="15" l="1"/>
  <c r="AA180" i="15" s="1"/>
  <c r="AB180" i="15" s="1"/>
  <c r="Q180" i="15"/>
  <c r="S180" i="15" s="1"/>
  <c r="G180" i="15"/>
  <c r="H181" i="15"/>
  <c r="AC180" i="15"/>
  <c r="J181" i="15" l="1"/>
  <c r="AF180" i="15"/>
  <c r="AI180" i="15"/>
  <c r="AD180" i="15"/>
  <c r="AE180" i="15" s="1"/>
  <c r="AG180" i="15"/>
  <c r="C181" i="15" s="1"/>
  <c r="T180" i="15"/>
  <c r="K181" i="15"/>
  <c r="AJ180" i="15" l="1"/>
  <c r="AL180" i="15"/>
  <c r="AK180" i="15"/>
  <c r="B181" i="15"/>
  <c r="AH180" i="15"/>
  <c r="D181" i="15" s="1"/>
  <c r="O181" i="15"/>
  <c r="I181" i="15" l="1"/>
  <c r="L181" i="15"/>
  <c r="M181" i="15" s="1"/>
  <c r="U181" i="15"/>
  <c r="V181" i="15" s="1"/>
  <c r="E181" i="15"/>
  <c r="F181" i="15" l="1"/>
  <c r="Y181" i="15"/>
  <c r="W181" i="15"/>
  <c r="N181" i="15"/>
  <c r="P181" i="15"/>
  <c r="R181" i="15"/>
  <c r="Z181" i="15"/>
  <c r="X181" i="15" l="1"/>
  <c r="AA181" i="15" s="1"/>
  <c r="AB181" i="15" s="1"/>
  <c r="Q181" i="15"/>
  <c r="S181" i="15" s="1"/>
  <c r="T181" i="15" s="1"/>
  <c r="G181" i="15"/>
  <c r="H182" i="15"/>
  <c r="AC181" i="15"/>
  <c r="J182" i="15" l="1"/>
  <c r="AI181" i="15"/>
  <c r="AD181" i="15"/>
  <c r="AE181" i="15" s="1"/>
  <c r="AG181" i="15"/>
  <c r="C182" i="15" s="1"/>
  <c r="AF181" i="15"/>
  <c r="K182" i="15"/>
  <c r="AK181" i="15" l="1"/>
  <c r="AJ181" i="15"/>
  <c r="AL181" i="15"/>
  <c r="B182" i="15"/>
  <c r="AH181" i="15"/>
  <c r="D182" i="15" s="1"/>
  <c r="O182" i="15"/>
  <c r="I182" i="15" l="1"/>
  <c r="L182" i="15"/>
  <c r="M182" i="15" s="1"/>
  <c r="U182" i="15"/>
  <c r="V182" i="15" s="1"/>
  <c r="E182" i="15"/>
  <c r="F182" i="15" l="1"/>
  <c r="W182" i="15"/>
  <c r="Y182" i="15"/>
  <c r="P182" i="15"/>
  <c r="N182" i="15"/>
  <c r="Z182" i="15"/>
  <c r="R182" i="15"/>
  <c r="X182" i="15" l="1"/>
  <c r="AA182" i="15" s="1"/>
  <c r="AB182" i="15" s="1"/>
  <c r="Q182" i="15"/>
  <c r="S182" i="15" s="1"/>
  <c r="G182" i="15"/>
  <c r="AC182" i="15"/>
  <c r="H183" i="15"/>
  <c r="J183" i="15" l="1"/>
  <c r="AD182" i="15"/>
  <c r="AE182" i="15" s="1"/>
  <c r="AG182" i="15"/>
  <c r="C183" i="15" s="1"/>
  <c r="AF182" i="15"/>
  <c r="AI182" i="15"/>
  <c r="T182" i="15"/>
  <c r="K183" i="15"/>
  <c r="B183" i="15" l="1"/>
  <c r="AH182" i="15"/>
  <c r="D183" i="15" s="1"/>
  <c r="AL182" i="15"/>
  <c r="AJ182" i="15"/>
  <c r="AK182" i="15"/>
  <c r="O183" i="15"/>
  <c r="L183" i="15" l="1"/>
  <c r="M183" i="15" s="1"/>
  <c r="U183" i="15"/>
  <c r="V183" i="15" s="1"/>
  <c r="I183" i="15"/>
  <c r="E183" i="15"/>
  <c r="F183" i="15" l="1"/>
  <c r="Y183" i="15"/>
  <c r="W183" i="15"/>
  <c r="P183" i="15"/>
  <c r="N183" i="15"/>
  <c r="Z183" i="15"/>
  <c r="R183" i="15"/>
  <c r="X183" i="15" l="1"/>
  <c r="AA183" i="15" s="1"/>
  <c r="AB183" i="15" s="1"/>
  <c r="Q183" i="15"/>
  <c r="S183" i="15" s="1"/>
  <c r="G183" i="15"/>
  <c r="AC183" i="15"/>
  <c r="H184" i="15"/>
  <c r="J184" i="15" l="1"/>
  <c r="AF183" i="15"/>
  <c r="AI183" i="15"/>
  <c r="AD183" i="15"/>
  <c r="AE183" i="15" s="1"/>
  <c r="AG183" i="15"/>
  <c r="C184" i="15" s="1"/>
  <c r="T183" i="15"/>
  <c r="K184" i="15"/>
  <c r="AJ183" i="15" l="1"/>
  <c r="AK183" i="15"/>
  <c r="AL183" i="15"/>
  <c r="B184" i="15"/>
  <c r="AH183" i="15"/>
  <c r="D184" i="15" s="1"/>
  <c r="O184" i="15"/>
  <c r="I184" i="15" l="1"/>
  <c r="L184" i="15"/>
  <c r="M184" i="15" s="1"/>
  <c r="U184" i="15"/>
  <c r="V184" i="15" s="1"/>
  <c r="E184" i="15"/>
  <c r="F184" i="15" l="1"/>
  <c r="Y184" i="15"/>
  <c r="W184" i="15"/>
  <c r="P184" i="15"/>
  <c r="N184" i="15"/>
  <c r="R184" i="15"/>
  <c r="Z184" i="15"/>
  <c r="X184" i="15" l="1"/>
  <c r="AA184" i="15" s="1"/>
  <c r="AB184" i="15" s="1"/>
  <c r="Q184" i="15"/>
  <c r="S184" i="15" s="1"/>
  <c r="G184" i="15"/>
  <c r="AC184" i="15"/>
  <c r="H185" i="15"/>
  <c r="J185" i="15" l="1"/>
  <c r="AI184" i="15"/>
  <c r="AG184" i="15"/>
  <c r="C185" i="15" s="1"/>
  <c r="AD184" i="15"/>
  <c r="AE184" i="15" s="1"/>
  <c r="AF184" i="15"/>
  <c r="T184" i="15"/>
  <c r="K185" i="15"/>
  <c r="AJ184" i="15" l="1"/>
  <c r="AK184" i="15"/>
  <c r="AL184" i="15"/>
  <c r="AH184" i="15"/>
  <c r="D185" i="15" s="1"/>
  <c r="B185" i="15"/>
  <c r="O185" i="15"/>
  <c r="U185" i="15" l="1"/>
  <c r="V185" i="15" s="1"/>
  <c r="L185" i="15"/>
  <c r="M185" i="15" s="1"/>
  <c r="I185" i="15"/>
  <c r="E185" i="15"/>
  <c r="F185" i="15" l="1"/>
  <c r="P185" i="15"/>
  <c r="N185" i="15"/>
  <c r="Y185" i="15"/>
  <c r="W185" i="15"/>
  <c r="R185" i="15"/>
  <c r="Z185" i="15"/>
  <c r="X185" i="15" l="1"/>
  <c r="AA185" i="15" s="1"/>
  <c r="AB185" i="15" s="1"/>
  <c r="Q185" i="15"/>
  <c r="S185" i="15" s="1"/>
  <c r="G185" i="15"/>
  <c r="AC185" i="15"/>
  <c r="H186" i="15"/>
  <c r="J186" i="15" l="1"/>
  <c r="AG185" i="15"/>
  <c r="C186" i="15" s="1"/>
  <c r="AF185" i="15"/>
  <c r="AI185" i="15"/>
  <c r="AD185" i="15"/>
  <c r="AE185" i="15" s="1"/>
  <c r="K186" i="15"/>
  <c r="T185" i="15"/>
  <c r="AK185" i="15" l="1"/>
  <c r="AJ185" i="15"/>
  <c r="AL185" i="15"/>
  <c r="AH185" i="15"/>
  <c r="D186" i="15" s="1"/>
  <c r="B186" i="15"/>
  <c r="O186" i="15"/>
  <c r="U186" i="15" l="1"/>
  <c r="V186" i="15" s="1"/>
  <c r="L186" i="15"/>
  <c r="M186" i="15" s="1"/>
  <c r="I186" i="15"/>
  <c r="E186" i="15"/>
  <c r="F186" i="15" l="1"/>
  <c r="N186" i="15"/>
  <c r="P186" i="15"/>
  <c r="Y186" i="15"/>
  <c r="W186" i="15"/>
  <c r="Z186" i="15"/>
  <c r="R186" i="15"/>
  <c r="X186" i="15" l="1"/>
  <c r="AA186" i="15" s="1"/>
  <c r="AB186" i="15" s="1"/>
  <c r="Q186" i="15"/>
  <c r="S186" i="15" s="1"/>
  <c r="G186" i="15"/>
  <c r="H187" i="15"/>
  <c r="AC186" i="15"/>
  <c r="J187" i="15" l="1"/>
  <c r="AI186" i="15"/>
  <c r="AD186" i="15"/>
  <c r="AE186" i="15" s="1"/>
  <c r="AG186" i="15"/>
  <c r="C187" i="15" s="1"/>
  <c r="AF186" i="15"/>
  <c r="K187" i="15"/>
  <c r="T186" i="15"/>
  <c r="AL186" i="15" l="1"/>
  <c r="AJ186" i="15"/>
  <c r="AK186" i="15"/>
  <c r="AH186" i="15"/>
  <c r="D187" i="15" s="1"/>
  <c r="B187" i="15"/>
  <c r="O187" i="15"/>
  <c r="L187" i="15" l="1"/>
  <c r="M187" i="15" s="1"/>
  <c r="U187" i="15"/>
  <c r="V187" i="15" s="1"/>
  <c r="I187" i="15"/>
  <c r="E187" i="15"/>
  <c r="F187" i="15" l="1"/>
  <c r="Y187" i="15"/>
  <c r="W187" i="15"/>
  <c r="P187" i="15"/>
  <c r="N187" i="15"/>
  <c r="R187" i="15"/>
  <c r="Z187" i="15"/>
  <c r="X187" i="15" l="1"/>
  <c r="AA187" i="15" s="1"/>
  <c r="AB187" i="15" s="1"/>
  <c r="Q187" i="15"/>
  <c r="S187" i="15" s="1"/>
  <c r="G187" i="15"/>
  <c r="H188" i="15"/>
  <c r="AC187" i="15"/>
  <c r="J188" i="15" l="1"/>
  <c r="AI187" i="15"/>
  <c r="AD187" i="15"/>
  <c r="AE187" i="15" s="1"/>
  <c r="AG187" i="15"/>
  <c r="C188" i="15" s="1"/>
  <c r="AF187" i="15"/>
  <c r="K188" i="15"/>
  <c r="T187" i="15"/>
  <c r="AK187" i="15" l="1"/>
  <c r="AJ187" i="15"/>
  <c r="AL187" i="15"/>
  <c r="B188" i="15"/>
  <c r="AH187" i="15"/>
  <c r="D188" i="15" s="1"/>
  <c r="O188" i="15"/>
  <c r="I188" i="15" l="1"/>
  <c r="L188" i="15"/>
  <c r="M188" i="15" s="1"/>
  <c r="U188" i="15"/>
  <c r="V188" i="15" s="1"/>
  <c r="E188" i="15"/>
  <c r="F188" i="15" l="1"/>
  <c r="N188" i="15"/>
  <c r="P188" i="15"/>
  <c r="W188" i="15"/>
  <c r="Y188" i="15"/>
  <c r="Z188" i="15"/>
  <c r="R188" i="15"/>
  <c r="X188" i="15" l="1"/>
  <c r="AA188" i="15" s="1"/>
  <c r="AB188" i="15" s="1"/>
  <c r="Q188" i="15"/>
  <c r="S188" i="15" s="1"/>
  <c r="G188" i="15"/>
  <c r="H189" i="15"/>
  <c r="AC188" i="15"/>
  <c r="J189" i="15" l="1"/>
  <c r="AF188" i="15"/>
  <c r="AI188" i="15"/>
  <c r="AD188" i="15"/>
  <c r="AE188" i="15" s="1"/>
  <c r="AG188" i="15"/>
  <c r="C189" i="15" s="1"/>
  <c r="K189" i="15"/>
  <c r="T188" i="15"/>
  <c r="AJ188" i="15" l="1"/>
  <c r="AK188" i="15"/>
  <c r="AL188" i="15"/>
  <c r="AH188" i="15"/>
  <c r="D189" i="15" s="1"/>
  <c r="B189" i="15"/>
  <c r="O189" i="15"/>
  <c r="L189" i="15" l="1"/>
  <c r="M189" i="15" s="1"/>
  <c r="U189" i="15"/>
  <c r="V189" i="15" s="1"/>
  <c r="I189" i="15"/>
  <c r="E189" i="15"/>
  <c r="F189" i="15" l="1"/>
  <c r="W189" i="15"/>
  <c r="Y189" i="15"/>
  <c r="N189" i="15"/>
  <c r="P189" i="15"/>
  <c r="Z189" i="15"/>
  <c r="R189" i="15"/>
  <c r="X189" i="15" l="1"/>
  <c r="AA189" i="15" s="1"/>
  <c r="AB189" i="15" s="1"/>
  <c r="Q189" i="15"/>
  <c r="S189" i="15" s="1"/>
  <c r="G189" i="15"/>
  <c r="AC189" i="15"/>
  <c r="H190" i="15"/>
  <c r="J190" i="15" l="1"/>
  <c r="AF189" i="15"/>
  <c r="AI189" i="15"/>
  <c r="AD189" i="15"/>
  <c r="AE189" i="15" s="1"/>
  <c r="AG189" i="15"/>
  <c r="C190" i="15" s="1"/>
  <c r="T189" i="15"/>
  <c r="K190" i="15"/>
  <c r="AK189" i="15" l="1"/>
  <c r="AL189" i="15"/>
  <c r="AJ189" i="15"/>
  <c r="AH189" i="15"/>
  <c r="D190" i="15" s="1"/>
  <c r="B190" i="15"/>
  <c r="O190" i="15"/>
  <c r="L190" i="15" l="1"/>
  <c r="M190" i="15" s="1"/>
  <c r="U190" i="15"/>
  <c r="V190" i="15" s="1"/>
  <c r="I190" i="15"/>
  <c r="E190" i="15"/>
  <c r="F190" i="15" l="1"/>
  <c r="W190" i="15"/>
  <c r="Y190" i="15"/>
  <c r="P190" i="15"/>
  <c r="N190" i="15"/>
  <c r="R190" i="15"/>
  <c r="Z190" i="15"/>
  <c r="X190" i="15" l="1"/>
  <c r="AA190" i="15" s="1"/>
  <c r="AB190" i="15" s="1"/>
  <c r="Q190" i="15"/>
  <c r="S190" i="15" s="1"/>
  <c r="G190" i="15"/>
  <c r="H191" i="15"/>
  <c r="AC190" i="15"/>
  <c r="J191" i="15" l="1"/>
  <c r="AI190" i="15"/>
  <c r="AD190" i="15"/>
  <c r="AE190" i="15" s="1"/>
  <c r="AG190" i="15"/>
  <c r="C191" i="15" s="1"/>
  <c r="AF190" i="15"/>
  <c r="K191" i="15"/>
  <c r="T190" i="15"/>
  <c r="AL190" i="15" l="1"/>
  <c r="AK190" i="15"/>
  <c r="AJ190" i="15"/>
  <c r="AH190" i="15"/>
  <c r="D191" i="15" s="1"/>
  <c r="B191" i="15"/>
  <c r="O191" i="15"/>
  <c r="L191" i="15" l="1"/>
  <c r="M191" i="15" s="1"/>
  <c r="U191" i="15"/>
  <c r="V191" i="15" s="1"/>
  <c r="I191" i="15"/>
  <c r="E191" i="15"/>
  <c r="F191" i="15" l="1"/>
  <c r="W191" i="15"/>
  <c r="Y191" i="15"/>
  <c r="P191" i="15"/>
  <c r="N191" i="15"/>
  <c r="R191" i="15"/>
  <c r="Z191" i="15"/>
  <c r="X191" i="15" l="1"/>
  <c r="AA191" i="15" s="1"/>
  <c r="AB191" i="15" s="1"/>
  <c r="Q191" i="15"/>
  <c r="S191" i="15" s="1"/>
  <c r="G191" i="15"/>
  <c r="AC191" i="15"/>
  <c r="H192" i="15"/>
  <c r="J192" i="15" l="1"/>
  <c r="AF191" i="15"/>
  <c r="AD191" i="15"/>
  <c r="AE191" i="15" s="1"/>
  <c r="AG191" i="15"/>
  <c r="C192" i="15" s="1"/>
  <c r="AI191" i="15"/>
  <c r="T191" i="15"/>
  <c r="K192" i="15"/>
  <c r="B192" i="15" l="1"/>
  <c r="AH191" i="15"/>
  <c r="D192" i="15" s="1"/>
  <c r="AL191" i="15"/>
  <c r="AJ191" i="15"/>
  <c r="AK191" i="15"/>
  <c r="O192" i="15"/>
  <c r="L192" i="15" l="1"/>
  <c r="M192" i="15" s="1"/>
  <c r="U192" i="15"/>
  <c r="V192" i="15" s="1"/>
  <c r="I192" i="15"/>
  <c r="E192" i="15"/>
  <c r="F192" i="15" l="1"/>
  <c r="Y192" i="15"/>
  <c r="W192" i="15"/>
  <c r="N192" i="15"/>
  <c r="P192" i="15"/>
  <c r="R192" i="15"/>
  <c r="Z192" i="15"/>
  <c r="X192" i="15" l="1"/>
  <c r="AA192" i="15" s="1"/>
  <c r="AB192" i="15" s="1"/>
  <c r="Q192" i="15"/>
  <c r="S192" i="15" s="1"/>
  <c r="G192" i="15"/>
  <c r="AC192" i="15"/>
  <c r="H193" i="15"/>
  <c r="J193" i="15" l="1"/>
  <c r="AG192" i="15"/>
  <c r="C193" i="15" s="1"/>
  <c r="AF192" i="15"/>
  <c r="AI192" i="15"/>
  <c r="AD192" i="15"/>
  <c r="AE192" i="15" s="1"/>
  <c r="T192" i="15"/>
  <c r="K193" i="15"/>
  <c r="AK192" i="15" l="1"/>
  <c r="AJ192" i="15"/>
  <c r="AL192" i="15"/>
  <c r="B193" i="15"/>
  <c r="AH192" i="15"/>
  <c r="D193" i="15" s="1"/>
  <c r="O193" i="15"/>
  <c r="I193" i="15" l="1"/>
  <c r="U193" i="15"/>
  <c r="V193" i="15" s="1"/>
  <c r="L193" i="15"/>
  <c r="M193" i="15" s="1"/>
  <c r="E193" i="15"/>
  <c r="F193" i="15" l="1"/>
  <c r="N193" i="15"/>
  <c r="P193" i="15"/>
  <c r="Y193" i="15"/>
  <c r="W193" i="15"/>
  <c r="R193" i="15"/>
  <c r="Z193" i="15"/>
  <c r="X193" i="15" l="1"/>
  <c r="AA193" i="15" s="1"/>
  <c r="AB193" i="15" s="1"/>
  <c r="Q193" i="15"/>
  <c r="S193" i="15" s="1"/>
  <c r="G193" i="15"/>
  <c r="H194" i="15"/>
  <c r="AC193" i="15"/>
  <c r="J194" i="15" l="1"/>
  <c r="AI193" i="15"/>
  <c r="AG193" i="15"/>
  <c r="C194" i="15" s="1"/>
  <c r="AD193" i="15"/>
  <c r="AE193" i="15" s="1"/>
  <c r="AF193" i="15"/>
  <c r="T193" i="15"/>
  <c r="K194" i="15"/>
  <c r="AK193" i="15" l="1"/>
  <c r="AJ193" i="15"/>
  <c r="AL193" i="15"/>
  <c r="B194" i="15"/>
  <c r="AH193" i="15"/>
  <c r="D194" i="15" s="1"/>
  <c r="O194" i="15"/>
  <c r="I194" i="15" l="1"/>
  <c r="L194" i="15"/>
  <c r="M194" i="15" s="1"/>
  <c r="U194" i="15"/>
  <c r="V194" i="15" s="1"/>
  <c r="E194" i="15"/>
  <c r="F194" i="15" l="1"/>
  <c r="N194" i="15"/>
  <c r="P194" i="15"/>
  <c r="Y194" i="15"/>
  <c r="W194" i="15"/>
  <c r="Z194" i="15"/>
  <c r="R194" i="15"/>
  <c r="X194" i="15" l="1"/>
  <c r="AA194" i="15" s="1"/>
  <c r="AB194" i="15" s="1"/>
  <c r="Q194" i="15"/>
  <c r="S194" i="15" s="1"/>
  <c r="G194" i="15"/>
  <c r="H195" i="15"/>
  <c r="AC194" i="15"/>
  <c r="J195" i="15" l="1"/>
  <c r="AI194" i="15"/>
  <c r="AD194" i="15"/>
  <c r="AE194" i="15" s="1"/>
  <c r="AF194" i="15"/>
  <c r="AG194" i="15"/>
  <c r="C195" i="15" s="1"/>
  <c r="K195" i="15"/>
  <c r="T194" i="15"/>
  <c r="AL194" i="15" l="1"/>
  <c r="AK194" i="15"/>
  <c r="AJ194" i="15"/>
  <c r="AH194" i="15"/>
  <c r="D195" i="15" s="1"/>
  <c r="B195" i="15"/>
  <c r="O195" i="15"/>
  <c r="U195" i="15" l="1"/>
  <c r="V195" i="15" s="1"/>
  <c r="L195" i="15"/>
  <c r="M195" i="15" s="1"/>
  <c r="I195" i="15"/>
  <c r="E195" i="15"/>
  <c r="F195" i="15" l="1"/>
  <c r="N195" i="15"/>
  <c r="Q195" i="15" s="1"/>
  <c r="P195" i="15"/>
  <c r="Y195" i="15"/>
  <c r="W195" i="15"/>
  <c r="X195" i="15" s="1"/>
  <c r="Z195" i="15"/>
  <c r="R195" i="15"/>
  <c r="AA195" i="15" l="1"/>
  <c r="AB195" i="15" s="1"/>
  <c r="S195" i="15"/>
  <c r="G195" i="15"/>
  <c r="AC195" i="15"/>
  <c r="H196" i="15"/>
  <c r="J196" i="15" l="1"/>
  <c r="AG195" i="15"/>
  <c r="C196" i="15" s="1"/>
  <c r="AI195" i="15"/>
  <c r="AF195" i="15"/>
  <c r="AD195" i="15"/>
  <c r="AE195" i="15" s="1"/>
  <c r="T195" i="15"/>
  <c r="K196" i="15"/>
  <c r="B196" i="15" l="1"/>
  <c r="AH195" i="15"/>
  <c r="D196" i="15" s="1"/>
  <c r="AK195" i="15"/>
  <c r="AL195" i="15"/>
  <c r="AJ195" i="15"/>
  <c r="O196" i="15"/>
  <c r="L196" i="15" l="1"/>
  <c r="M196" i="15" s="1"/>
  <c r="U196" i="15"/>
  <c r="V196" i="15" s="1"/>
  <c r="I196" i="15"/>
  <c r="E196" i="15"/>
  <c r="F196" i="15" l="1"/>
  <c r="W196" i="15"/>
  <c r="Y196" i="15"/>
  <c r="P196" i="15"/>
  <c r="N196" i="15"/>
  <c r="R196" i="15"/>
  <c r="Z196" i="15"/>
  <c r="X196" i="15" l="1"/>
  <c r="AA196" i="15" s="1"/>
  <c r="AB196" i="15" s="1"/>
  <c r="Q196" i="15"/>
  <c r="S196" i="15" s="1"/>
  <c r="G196" i="15"/>
  <c r="AC196" i="15"/>
  <c r="H197" i="15"/>
  <c r="J197" i="15" l="1"/>
  <c r="AI196" i="15"/>
  <c r="AG196" i="15"/>
  <c r="C197" i="15" s="1"/>
  <c r="AF196" i="15"/>
  <c r="AD196" i="15"/>
  <c r="AE196" i="15" s="1"/>
  <c r="T196" i="15"/>
  <c r="K197" i="15"/>
  <c r="AH196" i="15" l="1"/>
  <c r="D197" i="15" s="1"/>
  <c r="B197" i="15"/>
  <c r="AL196" i="15"/>
  <c r="AK196" i="15"/>
  <c r="AJ196" i="15"/>
  <c r="O197" i="15"/>
  <c r="I197" i="15" l="1"/>
  <c r="U197" i="15"/>
  <c r="V197" i="15" s="1"/>
  <c r="L197" i="15"/>
  <c r="M197" i="15" s="1"/>
  <c r="E197" i="15"/>
  <c r="F197" i="15" l="1"/>
  <c r="Y197" i="15"/>
  <c r="W197" i="15"/>
  <c r="P197" i="15"/>
  <c r="N197" i="15"/>
  <c r="R197" i="15"/>
  <c r="Z197" i="15"/>
  <c r="X197" i="15" l="1"/>
  <c r="AA197" i="15" s="1"/>
  <c r="AB197" i="15" s="1"/>
  <c r="Q197" i="15"/>
  <c r="S197" i="15" s="1"/>
  <c r="G197" i="15"/>
  <c r="AC197" i="15"/>
  <c r="H198" i="15"/>
  <c r="J198" i="15" l="1"/>
  <c r="AF197" i="15"/>
  <c r="AG197" i="15"/>
  <c r="C198" i="15" s="1"/>
  <c r="AI197" i="15"/>
  <c r="AD197" i="15"/>
  <c r="AE197" i="15" s="1"/>
  <c r="T197" i="15"/>
  <c r="K198" i="15"/>
  <c r="B198" i="15" l="1"/>
  <c r="AH197" i="15"/>
  <c r="D198" i="15" s="1"/>
  <c r="AK197" i="15"/>
  <c r="AJ197" i="15"/>
  <c r="AL197" i="15"/>
  <c r="O198" i="15"/>
  <c r="L198" i="15" l="1"/>
  <c r="M198" i="15" s="1"/>
  <c r="U198" i="15"/>
  <c r="V198" i="15" s="1"/>
  <c r="I198" i="15"/>
  <c r="E198" i="15"/>
  <c r="F198" i="15" l="1"/>
  <c r="Y198" i="15"/>
  <c r="W198" i="15"/>
  <c r="N198" i="15"/>
  <c r="P198" i="15"/>
  <c r="Z198" i="15"/>
  <c r="R198" i="15"/>
  <c r="X198" i="15" l="1"/>
  <c r="AA198" i="15" s="1"/>
  <c r="AB198" i="15" s="1"/>
  <c r="Q198" i="15"/>
  <c r="S198" i="15" s="1"/>
  <c r="G198" i="15"/>
  <c r="AC198" i="15"/>
  <c r="H199" i="15"/>
  <c r="J199" i="15" l="1"/>
  <c r="AF198" i="15"/>
  <c r="AI198" i="15"/>
  <c r="AD198" i="15"/>
  <c r="AE198" i="15" s="1"/>
  <c r="AG198" i="15"/>
  <c r="C199" i="15" s="1"/>
  <c r="T198" i="15"/>
  <c r="K199" i="15"/>
  <c r="AJ198" i="15" l="1"/>
  <c r="AK198" i="15"/>
  <c r="AL198" i="15"/>
  <c r="B199" i="15"/>
  <c r="AH198" i="15"/>
  <c r="D199" i="15" s="1"/>
  <c r="O199" i="15"/>
  <c r="I199" i="15" l="1"/>
  <c r="U199" i="15"/>
  <c r="V199" i="15" s="1"/>
  <c r="L199" i="15"/>
  <c r="M199" i="15" s="1"/>
  <c r="E199" i="15"/>
  <c r="F199" i="15" l="1"/>
  <c r="N199" i="15"/>
  <c r="P199" i="15"/>
  <c r="Y199" i="15"/>
  <c r="W199" i="15"/>
  <c r="Z199" i="15"/>
  <c r="R199" i="15"/>
  <c r="X199" i="15" l="1"/>
  <c r="AA199" i="15" s="1"/>
  <c r="AB199" i="15" s="1"/>
  <c r="G199" i="15"/>
  <c r="Q199" i="15"/>
  <c r="S199" i="15" s="1"/>
  <c r="AC199" i="15"/>
  <c r="H200" i="15"/>
  <c r="J200" i="15" l="1"/>
  <c r="AF199" i="15"/>
  <c r="AG199" i="15"/>
  <c r="C200" i="15" s="1"/>
  <c r="AI199" i="15"/>
  <c r="AD199" i="15"/>
  <c r="AE199" i="15" s="1"/>
  <c r="T199" i="15"/>
  <c r="K200" i="15"/>
  <c r="AK199" i="15" l="1"/>
  <c r="AL199" i="15"/>
  <c r="AJ199" i="15"/>
  <c r="B200" i="15"/>
  <c r="AH199" i="15"/>
  <c r="D200" i="15" s="1"/>
  <c r="O200" i="15"/>
  <c r="I200" i="15" l="1"/>
  <c r="L200" i="15"/>
  <c r="M200" i="15" s="1"/>
  <c r="U200" i="15"/>
  <c r="V200" i="15" s="1"/>
  <c r="E200" i="15"/>
  <c r="F200" i="15" l="1"/>
  <c r="N200" i="15"/>
  <c r="P200" i="15"/>
  <c r="W200" i="15"/>
  <c r="Y200" i="15"/>
  <c r="Z200" i="15"/>
  <c r="R200" i="15"/>
  <c r="X200" i="15" l="1"/>
  <c r="AA200" i="15" s="1"/>
  <c r="AB200" i="15" s="1"/>
  <c r="Q200" i="15"/>
  <c r="S200" i="15" s="1"/>
  <c r="G200" i="15"/>
  <c r="H201" i="15"/>
  <c r="AC200" i="15"/>
  <c r="J201" i="15" l="1"/>
  <c r="AG200" i="15"/>
  <c r="C201" i="15" s="1"/>
  <c r="AI200" i="15"/>
  <c r="AD200" i="15"/>
  <c r="AE200" i="15" s="1"/>
  <c r="AF200" i="15"/>
  <c r="T200" i="15"/>
  <c r="K201" i="15"/>
  <c r="AJ200" i="15" l="1"/>
  <c r="AK200" i="15"/>
  <c r="AL200" i="15"/>
  <c r="AH200" i="15"/>
  <c r="D201" i="15" s="1"/>
  <c r="B201" i="15"/>
  <c r="O201" i="15"/>
  <c r="L201" i="15" l="1"/>
  <c r="M201" i="15" s="1"/>
  <c r="U201" i="15"/>
  <c r="V201" i="15" s="1"/>
  <c r="I201" i="15"/>
  <c r="E201" i="15"/>
  <c r="F201" i="15" l="1"/>
  <c r="Y201" i="15"/>
  <c r="W201" i="15"/>
  <c r="N201" i="15"/>
  <c r="P201" i="15"/>
  <c r="Z201" i="15"/>
  <c r="R201" i="15"/>
  <c r="X201" i="15" l="1"/>
  <c r="AA201" i="15" s="1"/>
  <c r="AB201" i="15" s="1"/>
  <c r="Q201" i="15"/>
  <c r="S201" i="15" s="1"/>
  <c r="T201" i="15" s="1"/>
  <c r="G201" i="15"/>
  <c r="AC201" i="15"/>
  <c r="H202" i="15"/>
  <c r="J202" i="15" l="1"/>
  <c r="AF201" i="15"/>
  <c r="AI201" i="15"/>
  <c r="AG201" i="15"/>
  <c r="C202" i="15" s="1"/>
  <c r="AD201" i="15"/>
  <c r="AE201" i="15" s="1"/>
  <c r="K202" i="15"/>
  <c r="AJ201" i="15" l="1"/>
  <c r="AL201" i="15"/>
  <c r="AK201" i="15"/>
  <c r="B202" i="15"/>
  <c r="AH201" i="15"/>
  <c r="D202" i="15" s="1"/>
  <c r="O202" i="15"/>
  <c r="I202" i="15" l="1"/>
  <c r="U202" i="15"/>
  <c r="V202" i="15" s="1"/>
  <c r="L202" i="15"/>
  <c r="M202" i="15" s="1"/>
  <c r="E202" i="15"/>
  <c r="F202" i="15" l="1"/>
  <c r="N202" i="15"/>
  <c r="Q202" i="15" s="1"/>
  <c r="P202" i="15"/>
  <c r="Y202" i="15"/>
  <c r="W202" i="15"/>
  <c r="R202" i="15"/>
  <c r="Z202" i="15"/>
  <c r="X202" i="15" l="1"/>
  <c r="AA202" i="15" s="1"/>
  <c r="AB202" i="15" s="1"/>
  <c r="S202" i="15"/>
  <c r="G202" i="15"/>
  <c r="AC202" i="15"/>
  <c r="H203" i="15"/>
  <c r="J203" i="15" l="1"/>
  <c r="AD202" i="15"/>
  <c r="AE202" i="15" s="1"/>
  <c r="AI202" i="15"/>
  <c r="AG202" i="15"/>
  <c r="C203" i="15" s="1"/>
  <c r="AF202" i="15"/>
  <c r="T202" i="15"/>
  <c r="K203" i="15"/>
  <c r="AK202" i="15" l="1"/>
  <c r="AL202" i="15"/>
  <c r="AJ202" i="15"/>
  <c r="AH202" i="15"/>
  <c r="D203" i="15" s="1"/>
  <c r="B203" i="15"/>
  <c r="O203" i="15"/>
  <c r="U203" i="15" l="1"/>
  <c r="V203" i="15" s="1"/>
  <c r="L203" i="15"/>
  <c r="M203" i="15" s="1"/>
  <c r="I203" i="15"/>
  <c r="E203" i="15"/>
  <c r="F203" i="15" l="1"/>
  <c r="P203" i="15"/>
  <c r="N203" i="15"/>
  <c r="Y203" i="15"/>
  <c r="W203" i="15"/>
  <c r="Z203" i="15"/>
  <c r="R203" i="15"/>
  <c r="X203" i="15" l="1"/>
  <c r="AA203" i="15" s="1"/>
  <c r="AB203" i="15" s="1"/>
  <c r="Q203" i="15"/>
  <c r="S203" i="15" s="1"/>
  <c r="G203" i="15"/>
  <c r="H204" i="15"/>
  <c r="AC203" i="15"/>
  <c r="J204" i="15" l="1"/>
  <c r="AG203" i="15"/>
  <c r="C204" i="15" s="1"/>
  <c r="AF203" i="15"/>
  <c r="AD203" i="15"/>
  <c r="AE203" i="15" s="1"/>
  <c r="AI203" i="15"/>
  <c r="T203" i="15"/>
  <c r="K204" i="15"/>
  <c r="AH203" i="15" l="1"/>
  <c r="D204" i="15" s="1"/>
  <c r="B204" i="15"/>
  <c r="AK203" i="15"/>
  <c r="AJ203" i="15"/>
  <c r="AL203" i="15"/>
  <c r="O204" i="15"/>
  <c r="I204" i="15" l="1"/>
  <c r="L204" i="15"/>
  <c r="M204" i="15" s="1"/>
  <c r="U204" i="15"/>
  <c r="V204" i="15" s="1"/>
  <c r="E204" i="15"/>
  <c r="F204" i="15" l="1"/>
  <c r="N204" i="15"/>
  <c r="P204" i="15"/>
  <c r="W204" i="15"/>
  <c r="Y204" i="15"/>
  <c r="Z204" i="15"/>
  <c r="R204" i="15"/>
  <c r="X204" i="15" l="1"/>
  <c r="AA204" i="15" s="1"/>
  <c r="AB204" i="15" s="1"/>
  <c r="Q204" i="15"/>
  <c r="S204" i="15" s="1"/>
  <c r="G204" i="15"/>
  <c r="H205" i="15"/>
  <c r="AC204" i="15"/>
  <c r="J205" i="15" l="1"/>
  <c r="AG204" i="15"/>
  <c r="C205" i="15" s="1"/>
  <c r="AF204" i="15"/>
  <c r="AI204" i="15"/>
  <c r="AD204" i="15"/>
  <c r="AE204" i="15" s="1"/>
  <c r="T204" i="15"/>
  <c r="K205" i="15"/>
  <c r="AJ204" i="15" l="1"/>
  <c r="AK204" i="15"/>
  <c r="AL204" i="15"/>
  <c r="AH204" i="15"/>
  <c r="D205" i="15" s="1"/>
  <c r="B205" i="15"/>
  <c r="O205" i="15"/>
  <c r="L205" i="15" l="1"/>
  <c r="M205" i="15" s="1"/>
  <c r="U205" i="15"/>
  <c r="V205" i="15" s="1"/>
  <c r="I205" i="15"/>
  <c r="E205" i="15"/>
  <c r="F205" i="15" l="1"/>
  <c r="W205" i="15"/>
  <c r="Y205" i="15"/>
  <c r="P205" i="15"/>
  <c r="N205" i="15"/>
  <c r="R205" i="15"/>
  <c r="Z205" i="15"/>
  <c r="X205" i="15" l="1"/>
  <c r="AA205" i="15" s="1"/>
  <c r="AB205" i="15" s="1"/>
  <c r="Q205" i="15"/>
  <c r="S205" i="15" s="1"/>
  <c r="G205" i="15"/>
  <c r="H206" i="15"/>
  <c r="AC205" i="15"/>
  <c r="J206" i="15" l="1"/>
  <c r="AI205" i="15"/>
  <c r="AD205" i="15"/>
  <c r="AE205" i="15" s="1"/>
  <c r="AG205" i="15"/>
  <c r="C206" i="15" s="1"/>
  <c r="AF205" i="15"/>
  <c r="T205" i="15"/>
  <c r="K206" i="15"/>
  <c r="AK205" i="15" l="1"/>
  <c r="AJ205" i="15"/>
  <c r="AL205" i="15"/>
  <c r="AH205" i="15"/>
  <c r="D206" i="15" s="1"/>
  <c r="B206" i="15"/>
  <c r="O206" i="15"/>
  <c r="L206" i="15" l="1"/>
  <c r="M206" i="15" s="1"/>
  <c r="U206" i="15"/>
  <c r="V206" i="15" s="1"/>
  <c r="I206" i="15"/>
  <c r="E206" i="15"/>
  <c r="F206" i="15" l="1"/>
  <c r="W206" i="15"/>
  <c r="Y206" i="15"/>
  <c r="P206" i="15"/>
  <c r="N206" i="15"/>
  <c r="Z206" i="15"/>
  <c r="R206" i="15"/>
  <c r="X206" i="15" l="1"/>
  <c r="AA206" i="15" s="1"/>
  <c r="AB206" i="15" s="1"/>
  <c r="Q206" i="15"/>
  <c r="S206" i="15" s="1"/>
  <c r="G206" i="15"/>
  <c r="AC206" i="15"/>
  <c r="H207" i="15"/>
  <c r="J207" i="15" l="1"/>
  <c r="AG206" i="15"/>
  <c r="C207" i="15" s="1"/>
  <c r="AF206" i="15"/>
  <c r="AI206" i="15"/>
  <c r="AD206" i="15"/>
  <c r="AE206" i="15" s="1"/>
  <c r="T206" i="15"/>
  <c r="K207" i="15"/>
  <c r="AL206" i="15" l="1"/>
  <c r="AJ206" i="15"/>
  <c r="AK206" i="15"/>
  <c r="AH206" i="15"/>
  <c r="D207" i="15" s="1"/>
  <c r="B207" i="15"/>
  <c r="O207" i="15"/>
  <c r="U207" i="15" l="1"/>
  <c r="V207" i="15" s="1"/>
  <c r="L207" i="15"/>
  <c r="M207" i="15" s="1"/>
  <c r="I207" i="15"/>
  <c r="E207" i="15"/>
  <c r="F207" i="15" l="1"/>
  <c r="N207" i="15"/>
  <c r="P207" i="15"/>
  <c r="Y207" i="15"/>
  <c r="W207" i="15"/>
  <c r="R207" i="15"/>
  <c r="Z207" i="15"/>
  <c r="X207" i="15" l="1"/>
  <c r="AA207" i="15" s="1"/>
  <c r="AB207" i="15" s="1"/>
  <c r="Q207" i="15"/>
  <c r="S207" i="15" s="1"/>
  <c r="G207" i="15"/>
  <c r="H208" i="15"/>
  <c r="AC207" i="15"/>
  <c r="J208" i="15" l="1"/>
  <c r="AG207" i="15"/>
  <c r="C208" i="15" s="1"/>
  <c r="AF207" i="15"/>
  <c r="AD207" i="15"/>
  <c r="AE207" i="15" s="1"/>
  <c r="AI207" i="15"/>
  <c r="T207" i="15"/>
  <c r="K208" i="15"/>
  <c r="B208" i="15" l="1"/>
  <c r="AH207" i="15"/>
  <c r="D208" i="15" s="1"/>
  <c r="AJ207" i="15"/>
  <c r="AK207" i="15"/>
  <c r="AL207" i="15"/>
  <c r="O208" i="15"/>
  <c r="L208" i="15" l="1"/>
  <c r="M208" i="15" s="1"/>
  <c r="U208" i="15"/>
  <c r="V208" i="15" s="1"/>
  <c r="I208" i="15"/>
  <c r="E208" i="15"/>
  <c r="F208" i="15" l="1"/>
  <c r="Y208" i="15"/>
  <c r="W208" i="15"/>
  <c r="P208" i="15"/>
  <c r="N208" i="15"/>
  <c r="R208" i="15"/>
  <c r="Z208" i="15"/>
  <c r="X208" i="15" l="1"/>
  <c r="AA208" i="15" s="1"/>
  <c r="AB208" i="15" s="1"/>
  <c r="Q208" i="15"/>
  <c r="S208" i="15" s="1"/>
  <c r="G208" i="15"/>
  <c r="C30" i="15" s="1"/>
  <c r="AC208" i="15"/>
  <c r="AF208" i="15" l="1"/>
  <c r="AG208" i="15"/>
  <c r="AI208" i="15"/>
  <c r="AD208" i="15"/>
  <c r="AE208" i="15" s="1"/>
  <c r="T208" i="15"/>
  <c r="AH208" i="15" l="1"/>
  <c r="AL208" i="15"/>
  <c r="AJ208" i="15"/>
  <c r="C31" i="15" s="1"/>
  <c r="AK208" i="15"/>
  <c r="F62" i="4" l="1"/>
  <c r="G62" i="4" s="1"/>
  <c r="Q62" i="4"/>
  <c r="S62" i="4" s="1"/>
  <c r="H63" i="4"/>
  <c r="X62" i="4" l="1"/>
  <c r="AA62" i="4" s="1"/>
  <c r="AB62" i="4" s="1"/>
  <c r="K63" i="4"/>
  <c r="T62" i="4"/>
  <c r="AC62" i="4"/>
  <c r="AI62" i="4" l="1"/>
  <c r="AJ62" i="4" s="1"/>
  <c r="AG62" i="4"/>
  <c r="C63" i="4" s="1"/>
  <c r="AD62" i="4"/>
  <c r="AE62" i="4" s="1"/>
  <c r="AF62" i="4"/>
  <c r="B63" i="4" s="1"/>
  <c r="AN64" i="4" a="1"/>
  <c r="O64" i="4"/>
  <c r="AN64" i="4" l="1"/>
  <c r="AL63" i="4"/>
  <c r="AH62" i="4"/>
  <c r="D63" i="4" s="1"/>
  <c r="L63" i="4" s="1"/>
  <c r="U63" i="4" s="1"/>
  <c r="V63" i="4" s="1"/>
  <c r="AK63" i="4"/>
  <c r="I63" i="4"/>
  <c r="AM63" i="4" a="1"/>
  <c r="E63" i="4"/>
  <c r="AM63" i="4" l="1"/>
  <c r="F63" i="4"/>
  <c r="Y63" i="4"/>
  <c r="W63" i="4"/>
  <c r="M63" i="4"/>
  <c r="Z63" i="4"/>
  <c r="X63" i="4" l="1"/>
  <c r="AA63" i="4" s="1"/>
  <c r="AB63" i="4" s="1"/>
  <c r="N63" i="4"/>
  <c r="Q63" i="4" s="1"/>
  <c r="P63" i="4"/>
  <c r="R63" i="4"/>
  <c r="S63" i="4" l="1"/>
  <c r="T63" i="4" s="1"/>
  <c r="G63" i="4"/>
  <c r="AC63" i="4"/>
  <c r="H64" i="4"/>
  <c r="K64" i="4" l="1"/>
  <c r="AI63" i="4"/>
  <c r="AJ63" i="4" s="1"/>
  <c r="AD63" i="4"/>
  <c r="AE63" i="4" s="1"/>
  <c r="AG63" i="4"/>
  <c r="C64" i="4" s="1"/>
  <c r="AF63" i="4"/>
  <c r="AH63" i="4" l="1"/>
  <c r="D64" i="4" s="1"/>
  <c r="L64" i="4" s="1"/>
  <c r="U64" i="4" s="1"/>
  <c r="V64" i="4" s="1"/>
  <c r="AL64" i="4"/>
  <c r="B64" i="4"/>
  <c r="AK64" i="4"/>
  <c r="O65" i="4"/>
  <c r="AN65" i="4" a="1"/>
  <c r="AM64" i="4" a="1"/>
  <c r="AN65" i="4" l="1"/>
  <c r="AM64" i="4"/>
  <c r="M64" i="4"/>
  <c r="P64" i="4" s="1"/>
  <c r="W64" i="4"/>
  <c r="Y64" i="4"/>
  <c r="I64" i="4"/>
  <c r="Z64" i="4"/>
  <c r="R64" i="4"/>
  <c r="E64" i="4"/>
  <c r="N64" i="4" l="1"/>
  <c r="Q64" i="4" s="1"/>
  <c r="S64" i="4" s="1"/>
  <c r="F64" i="4"/>
  <c r="H65" i="4"/>
  <c r="K65" i="4" l="1"/>
  <c r="T64" i="4"/>
  <c r="G64" i="4"/>
  <c r="X64" i="4"/>
  <c r="AA64" i="4" s="1"/>
  <c r="AB64" i="4" s="1"/>
  <c r="AC64" i="4"/>
  <c r="AI64" i="4" l="1"/>
  <c r="AJ64" i="4" s="1"/>
  <c r="AD64" i="4"/>
  <c r="AE64" i="4" s="1"/>
  <c r="AG64" i="4"/>
  <c r="C65" i="4" s="1"/>
  <c r="AF64" i="4"/>
  <c r="AH64" i="4" s="1"/>
  <c r="D65" i="4" s="1"/>
  <c r="L65" i="4" s="1"/>
  <c r="U65" i="4" s="1"/>
  <c r="V65" i="4" s="1"/>
  <c r="AL65" i="4" l="1"/>
  <c r="AK65" i="4"/>
  <c r="B65" i="4"/>
  <c r="Y65" i="4" s="1"/>
  <c r="M65" i="4"/>
  <c r="AM65" i="4" a="1"/>
  <c r="Z65" i="4"/>
  <c r="AN66" i="4" a="1"/>
  <c r="O66" i="4"/>
  <c r="I65" i="4" l="1"/>
  <c r="W65" i="4"/>
  <c r="N65" i="4"/>
  <c r="AN66" i="4"/>
  <c r="AM65" i="4"/>
  <c r="P65" i="4"/>
  <c r="E65" i="4"/>
  <c r="R65" i="4"/>
  <c r="F65" i="4" l="1"/>
  <c r="G65" i="4" s="1"/>
  <c r="Q65" i="4"/>
  <c r="S65" i="4" s="1"/>
  <c r="AC65" i="4"/>
  <c r="H66" i="4"/>
  <c r="X65" i="4" l="1"/>
  <c r="AA65" i="4" s="1"/>
  <c r="AB65" i="4" s="1"/>
  <c r="AI65" i="4"/>
  <c r="AJ65" i="4" s="1"/>
  <c r="AD65" i="4"/>
  <c r="AE65" i="4" s="1"/>
  <c r="AG65" i="4"/>
  <c r="C66" i="4" s="1"/>
  <c r="AF65" i="4"/>
  <c r="B66" i="4" s="1"/>
  <c r="K66" i="4"/>
  <c r="T65" i="4"/>
  <c r="AN67" i="4" a="1"/>
  <c r="O67" i="4"/>
  <c r="AN67" i="4" l="1"/>
  <c r="I66" i="4"/>
  <c r="AK66" i="4"/>
  <c r="AL66" i="4"/>
  <c r="AH65" i="4"/>
  <c r="D66" i="4" s="1"/>
  <c r="L66" i="4" s="1"/>
  <c r="U66" i="4" s="1"/>
  <c r="V66" i="4" s="1"/>
  <c r="E66" i="4"/>
  <c r="AM66" i="4" a="1"/>
  <c r="AM66" i="4" l="1"/>
  <c r="F66" i="4"/>
  <c r="W66" i="4"/>
  <c r="X66" i="4" s="1"/>
  <c r="Y66" i="4"/>
  <c r="M66" i="4"/>
  <c r="N66" i="4" s="1"/>
  <c r="Q66" i="4" s="1"/>
  <c r="Z66" i="4"/>
  <c r="P66" i="4" l="1"/>
  <c r="G66" i="4"/>
  <c r="AA66" i="4"/>
  <c r="AB66" i="4" s="1"/>
  <c r="R66" i="4"/>
  <c r="S66" i="4" l="1"/>
  <c r="T66" i="4" s="1"/>
  <c r="AC66" i="4"/>
  <c r="H67" i="4"/>
  <c r="AG66" i="4" l="1"/>
  <c r="C67" i="4" s="1"/>
  <c r="AI66" i="4"/>
  <c r="AJ66" i="4" s="1"/>
  <c r="AF66" i="4"/>
  <c r="B67" i="4" s="1"/>
  <c r="AD66" i="4"/>
  <c r="AE66" i="4" s="1"/>
  <c r="K67" i="4"/>
  <c r="O68" i="4"/>
  <c r="AN68" i="4" a="1"/>
  <c r="AK67" i="4" l="1"/>
  <c r="AL67" i="4"/>
  <c r="AN68" i="4"/>
  <c r="I67" i="4"/>
  <c r="AH66" i="4"/>
  <c r="D67" i="4" s="1"/>
  <c r="L67" i="4" s="1"/>
  <c r="U67" i="4" s="1"/>
  <c r="V67" i="4" s="1"/>
  <c r="Y67" i="4" s="1"/>
  <c r="E67" i="4"/>
  <c r="AM67" i="4" a="1"/>
  <c r="Z67" i="4"/>
  <c r="AM67" i="4" l="1"/>
  <c r="F67" i="4"/>
  <c r="M67" i="4"/>
  <c r="P67" i="4" s="1"/>
  <c r="W67" i="4"/>
  <c r="R67" i="4"/>
  <c r="X67" i="4" l="1"/>
  <c r="AA67" i="4" s="1"/>
  <c r="AB67" i="4" s="1"/>
  <c r="N67" i="4"/>
  <c r="Q67" i="4" s="1"/>
  <c r="S67" i="4" s="1"/>
  <c r="AC67" i="4"/>
  <c r="H68" i="4"/>
  <c r="G67" i="4" l="1"/>
  <c r="AI67" i="4"/>
  <c r="AJ67" i="4" s="1"/>
  <c r="AG67" i="4"/>
  <c r="C68" i="4" s="1"/>
  <c r="AD67" i="4"/>
  <c r="AE67" i="4" s="1"/>
  <c r="AF67" i="4"/>
  <c r="B68" i="4" s="1"/>
  <c r="K68" i="4"/>
  <c r="T67" i="4"/>
  <c r="AN69" i="4" a="1"/>
  <c r="O69" i="4"/>
  <c r="AN69" i="4" l="1"/>
  <c r="AH67" i="4"/>
  <c r="D68" i="4" s="1"/>
  <c r="L68" i="4" s="1"/>
  <c r="U68" i="4" s="1"/>
  <c r="V68" i="4" s="1"/>
  <c r="W68" i="4" s="1"/>
  <c r="AL68" i="4"/>
  <c r="AK68" i="4"/>
  <c r="I68" i="4"/>
  <c r="AM68" i="4" a="1"/>
  <c r="E68" i="4"/>
  <c r="M68" i="4" l="1"/>
  <c r="N68" i="4" s="1"/>
  <c r="Y68" i="4"/>
  <c r="AM68" i="4"/>
  <c r="F68" i="4"/>
  <c r="X68" i="4" s="1"/>
  <c r="Z68" i="4"/>
  <c r="P68" i="4" l="1"/>
  <c r="AA68" i="4"/>
  <c r="AB68" i="4" s="1"/>
  <c r="Q68" i="4"/>
  <c r="G68" i="4"/>
  <c r="R68" i="4"/>
  <c r="S68" i="4" l="1"/>
  <c r="T68" i="4" s="1"/>
  <c r="AC68" i="4"/>
  <c r="H69" i="4"/>
  <c r="K69" i="4" l="1"/>
  <c r="AD68" i="4"/>
  <c r="AE68" i="4" s="1"/>
  <c r="AI68" i="4"/>
  <c r="AJ68" i="4" s="1"/>
  <c r="AG68" i="4"/>
  <c r="C69" i="4" s="1"/>
  <c r="AF68" i="4"/>
  <c r="B69" i="4" s="1"/>
  <c r="AL69" i="4"/>
  <c r="O70" i="4"/>
  <c r="AN70" i="4" a="1"/>
  <c r="AK69" i="4" l="1"/>
  <c r="AH68" i="4"/>
  <c r="D69" i="4" s="1"/>
  <c r="L69" i="4" s="1"/>
  <c r="U69" i="4" s="1"/>
  <c r="V69" i="4" s="1"/>
  <c r="W69" i="4" s="1"/>
  <c r="AN70" i="4"/>
  <c r="I69" i="4"/>
  <c r="AM69" i="4" a="1"/>
  <c r="E69" i="4"/>
  <c r="AM69" i="4" l="1"/>
  <c r="Y69" i="4"/>
  <c r="M69" i="4"/>
  <c r="N69" i="4" s="1"/>
  <c r="F69" i="4"/>
  <c r="X69" i="4" s="1"/>
  <c r="Z69" i="4"/>
  <c r="AA69" i="4" l="1"/>
  <c r="AB69" i="4" s="1"/>
  <c r="P69" i="4"/>
  <c r="Q69" i="4"/>
  <c r="G69" i="4"/>
  <c r="R69" i="4"/>
  <c r="S69" i="4" l="1"/>
  <c r="T69" i="4" s="1"/>
  <c r="H70" i="4"/>
  <c r="AC69" i="4"/>
  <c r="K70" i="4" l="1"/>
  <c r="AI69" i="4"/>
  <c r="AJ69" i="4" s="1"/>
  <c r="AD69" i="4"/>
  <c r="AE69" i="4" s="1"/>
  <c r="AG69" i="4"/>
  <c r="C70" i="4" s="1"/>
  <c r="AF69" i="4"/>
  <c r="B70" i="4" s="1"/>
  <c r="AK70" i="4"/>
  <c r="AL70" i="4"/>
  <c r="AN71" i="4" a="1"/>
  <c r="AM70" i="4" a="1"/>
  <c r="O71" i="4"/>
  <c r="AH69" i="4" l="1"/>
  <c r="D70" i="4" s="1"/>
  <c r="L70" i="4" s="1"/>
  <c r="U70" i="4" s="1"/>
  <c r="V70" i="4" s="1"/>
  <c r="W70" i="4" s="1"/>
  <c r="AN71" i="4"/>
  <c r="AM70" i="4"/>
  <c r="I70" i="4"/>
  <c r="E70" i="4"/>
  <c r="M70" i="4" l="1"/>
  <c r="P70" i="4" s="1"/>
  <c r="Y70" i="4"/>
  <c r="F70" i="4"/>
  <c r="R70" i="4"/>
  <c r="Z70" i="4"/>
  <c r="N70" i="4" l="1"/>
  <c r="Q70" i="4" s="1"/>
  <c r="S70" i="4" s="1"/>
  <c r="T70" i="4" s="1"/>
  <c r="X70" i="4"/>
  <c r="AA70" i="4" s="1"/>
  <c r="AB70" i="4" s="1"/>
  <c r="AC70" i="4"/>
  <c r="H71" i="4"/>
  <c r="G70" i="4" l="1"/>
  <c r="K71" i="4"/>
  <c r="AI70" i="4"/>
  <c r="AJ70" i="4" s="1"/>
  <c r="AD70" i="4"/>
  <c r="AE70" i="4" s="1"/>
  <c r="AG70" i="4"/>
  <c r="C71" i="4" s="1"/>
  <c r="AF70" i="4"/>
  <c r="AH70" i="4" l="1"/>
  <c r="D71" i="4" s="1"/>
  <c r="L71" i="4" s="1"/>
  <c r="U71" i="4" s="1"/>
  <c r="V71" i="4" s="1"/>
  <c r="AK71" i="4"/>
  <c r="AL71" i="4"/>
  <c r="B71" i="4"/>
  <c r="O72" i="4"/>
  <c r="AN72" i="4" a="1"/>
  <c r="AM71" i="4" a="1"/>
  <c r="AN72" i="4" l="1"/>
  <c r="AM71" i="4"/>
  <c r="M71" i="4"/>
  <c r="N71" i="4" s="1"/>
  <c r="Y71" i="4"/>
  <c r="W71" i="4"/>
  <c r="I71" i="4"/>
  <c r="Z71" i="4"/>
  <c r="E71" i="4"/>
  <c r="P71" i="4" l="1"/>
  <c r="F71" i="4"/>
  <c r="G71" i="4" s="1"/>
  <c r="Q71" i="4"/>
  <c r="R71" i="4"/>
  <c r="X71" i="4" l="1"/>
  <c r="AA71" i="4" s="1"/>
  <c r="AB71" i="4" s="1"/>
  <c r="S71" i="4"/>
  <c r="H72" i="4"/>
  <c r="AC71" i="4"/>
  <c r="AF71" i="4" l="1"/>
  <c r="AI71" i="4"/>
  <c r="AJ71" i="4" s="1"/>
  <c r="AD71" i="4"/>
  <c r="AE71" i="4" s="1"/>
  <c r="AG71" i="4"/>
  <c r="C72" i="4" s="1"/>
  <c r="K72" i="4"/>
  <c r="T71" i="4"/>
  <c r="AL72" i="4" l="1"/>
  <c r="AH71" i="4"/>
  <c r="D72" i="4" s="1"/>
  <c r="L72" i="4" s="1"/>
  <c r="U72" i="4" s="1"/>
  <c r="V72" i="4" s="1"/>
  <c r="B72" i="4"/>
  <c r="AK72" i="4"/>
  <c r="AM72" i="4" a="1"/>
  <c r="O73" i="4"/>
  <c r="AN73" i="4" a="1"/>
  <c r="AN73" i="4" l="1"/>
  <c r="AM72" i="4"/>
  <c r="W72" i="4"/>
  <c r="M72" i="4"/>
  <c r="P72" i="4" s="1"/>
  <c r="I72" i="4"/>
  <c r="Y72" i="4"/>
  <c r="R72" i="4"/>
  <c r="Z72" i="4"/>
  <c r="E72" i="4"/>
  <c r="N72" i="4" l="1"/>
  <c r="Q72" i="4" s="1"/>
  <c r="S72" i="4" s="1"/>
  <c r="T72" i="4" s="1"/>
  <c r="F72" i="4"/>
  <c r="X72" i="4" s="1"/>
  <c r="AA72" i="4" s="1"/>
  <c r="AB72" i="4" s="1"/>
  <c r="H73" i="4"/>
  <c r="AC72" i="4"/>
  <c r="G72" i="4" l="1"/>
  <c r="K73" i="4"/>
  <c r="AI72" i="4"/>
  <c r="AJ72" i="4" s="1"/>
  <c r="AD72" i="4"/>
  <c r="AE72" i="4" s="1"/>
  <c r="AG72" i="4"/>
  <c r="C73" i="4" s="1"/>
  <c r="AF72" i="4"/>
  <c r="AH72" i="4" l="1"/>
  <c r="D73" i="4" s="1"/>
  <c r="L73" i="4" s="1"/>
  <c r="U73" i="4" s="1"/>
  <c r="V73" i="4" s="1"/>
  <c r="AK73" i="4"/>
  <c r="B73" i="4"/>
  <c r="AL73" i="4"/>
  <c r="AM73" i="4" a="1"/>
  <c r="AN74" i="4" a="1"/>
  <c r="O74" i="4"/>
  <c r="AN74" i="4" l="1"/>
  <c r="AM73" i="4"/>
  <c r="W73" i="4"/>
  <c r="Y73" i="4"/>
  <c r="I73" i="4"/>
  <c r="M73" i="4"/>
  <c r="E73" i="4"/>
  <c r="Z73" i="4"/>
  <c r="F73" i="4" l="1"/>
  <c r="N73" i="4"/>
  <c r="Q73" i="4" s="1"/>
  <c r="P73" i="4"/>
  <c r="R73" i="4"/>
  <c r="S73" i="4" l="1"/>
  <c r="T73" i="4" s="1"/>
  <c r="G73" i="4"/>
  <c r="X73" i="4"/>
  <c r="AA73" i="4" s="1"/>
  <c r="AB73" i="4" s="1"/>
  <c r="H74" i="4"/>
  <c r="AC73" i="4"/>
  <c r="K74" i="4" l="1"/>
  <c r="AD73" i="4"/>
  <c r="AE73" i="4" s="1"/>
  <c r="AI73" i="4"/>
  <c r="AJ73" i="4" s="1"/>
  <c r="AG73" i="4"/>
  <c r="C74" i="4" s="1"/>
  <c r="AF73" i="4"/>
  <c r="AH73" i="4" l="1"/>
  <c r="D74" i="4" s="1"/>
  <c r="L74" i="4" s="1"/>
  <c r="U74" i="4" s="1"/>
  <c r="V74" i="4" s="1"/>
  <c r="AK74" i="4"/>
  <c r="B74" i="4"/>
  <c r="AL74" i="4"/>
  <c r="AN75" i="4" a="1"/>
  <c r="O75" i="4"/>
  <c r="AM74" i="4" a="1"/>
  <c r="AN75" i="4" l="1"/>
  <c r="AM74" i="4"/>
  <c r="W74" i="4"/>
  <c r="Y74" i="4"/>
  <c r="M74" i="4"/>
  <c r="I74" i="4"/>
  <c r="E74" i="4"/>
  <c r="Z74" i="4"/>
  <c r="F74" i="4" l="1"/>
  <c r="N74" i="4"/>
  <c r="Q74" i="4" s="1"/>
  <c r="P74" i="4"/>
  <c r="R74" i="4"/>
  <c r="S74" i="4" l="1"/>
  <c r="T74" i="4" s="1"/>
  <c r="G74" i="4"/>
  <c r="X74" i="4"/>
  <c r="AA74" i="4" s="1"/>
  <c r="AB74" i="4" s="1"/>
  <c r="AC74" i="4"/>
  <c r="H75" i="4"/>
  <c r="K75" i="4" l="1"/>
  <c r="AI74" i="4"/>
  <c r="AJ74" i="4" s="1"/>
  <c r="AD74" i="4"/>
  <c r="AE74" i="4" s="1"/>
  <c r="AG74" i="4"/>
  <c r="C75" i="4" s="1"/>
  <c r="AF74" i="4"/>
  <c r="AH74" i="4" l="1"/>
  <c r="D75" i="4" s="1"/>
  <c r="L75" i="4" s="1"/>
  <c r="U75" i="4" s="1"/>
  <c r="V75" i="4" s="1"/>
  <c r="AK75" i="4"/>
  <c r="AL75" i="4"/>
  <c r="B75" i="4"/>
  <c r="AN76" i="4" a="1"/>
  <c r="O76" i="4"/>
  <c r="AM75" i="4" a="1"/>
  <c r="AN76" i="4" l="1"/>
  <c r="AM75" i="4"/>
  <c r="Y75" i="4"/>
  <c r="W75" i="4"/>
  <c r="I75" i="4"/>
  <c r="M75" i="4"/>
  <c r="Z75" i="4"/>
  <c r="E75" i="4"/>
  <c r="F75" i="4" l="1"/>
  <c r="X75" i="4" s="1"/>
  <c r="AA75" i="4" s="1"/>
  <c r="AB75" i="4" s="1"/>
  <c r="P75" i="4"/>
  <c r="N75" i="4"/>
  <c r="Q75" i="4" s="1"/>
  <c r="R75" i="4"/>
  <c r="S75" i="4" l="1"/>
  <c r="T75" i="4" s="1"/>
  <c r="G75" i="4"/>
  <c r="AC75" i="4"/>
  <c r="H76" i="4"/>
  <c r="K76" i="4" l="1"/>
  <c r="AD75" i="4"/>
  <c r="AE75" i="4" s="1"/>
  <c r="AI75" i="4"/>
  <c r="AJ75" i="4" s="1"/>
  <c r="AG75" i="4"/>
  <c r="C76" i="4" s="1"/>
  <c r="AF75" i="4"/>
  <c r="AH75" i="4" l="1"/>
  <c r="D76" i="4" s="1"/>
  <c r="L76" i="4" s="1"/>
  <c r="U76" i="4" s="1"/>
  <c r="V76" i="4" s="1"/>
  <c r="AK76" i="4"/>
  <c r="AL76" i="4"/>
  <c r="B76" i="4"/>
  <c r="AM76" i="4" a="1"/>
  <c r="O77" i="4"/>
  <c r="AN77" i="4" a="1"/>
  <c r="AN77" i="4" l="1"/>
  <c r="AM76" i="4"/>
  <c r="Y76" i="4"/>
  <c r="W76" i="4"/>
  <c r="M76" i="4"/>
  <c r="I76" i="4"/>
  <c r="E76" i="4"/>
  <c r="Z76" i="4"/>
  <c r="F76" i="4" l="1"/>
  <c r="P76" i="4"/>
  <c r="N76" i="4"/>
  <c r="Q76" i="4" s="1"/>
  <c r="R76" i="4"/>
  <c r="S76" i="4" l="1"/>
  <c r="T76" i="4" s="1"/>
  <c r="G76" i="4"/>
  <c r="X76" i="4"/>
  <c r="AA76" i="4" s="1"/>
  <c r="AB76" i="4" s="1"/>
  <c r="H77" i="4"/>
  <c r="AC76" i="4"/>
  <c r="K77" i="4" l="1"/>
  <c r="AI76" i="4"/>
  <c r="AJ76" i="4" s="1"/>
  <c r="AD76" i="4"/>
  <c r="AE76" i="4" s="1"/>
  <c r="AG76" i="4"/>
  <c r="C77" i="4" s="1"/>
  <c r="AF76" i="4"/>
  <c r="B77" i="4" s="1"/>
  <c r="AN78" i="4" a="1"/>
  <c r="O78" i="4"/>
  <c r="AN78" i="4" l="1"/>
  <c r="I77" i="4"/>
  <c r="AK77" i="4"/>
  <c r="AL77" i="4"/>
  <c r="AH76" i="4"/>
  <c r="D77" i="4" s="1"/>
  <c r="E77" i="4"/>
  <c r="AM77" i="4" a="1"/>
  <c r="AM77" i="4" l="1"/>
  <c r="F77" i="4"/>
  <c r="L77" i="4"/>
  <c r="U77" i="4" s="1"/>
  <c r="V77" i="4" s="1"/>
  <c r="W77" i="4" l="1"/>
  <c r="Y77" i="4"/>
  <c r="M77" i="4"/>
  <c r="Z77" i="4"/>
  <c r="N77" i="4" l="1"/>
  <c r="Q77" i="4" s="1"/>
  <c r="P77" i="4"/>
  <c r="X77" i="4"/>
  <c r="AA77" i="4" s="1"/>
  <c r="AB77" i="4" s="1"/>
  <c r="R77" i="4"/>
  <c r="S77" i="4" l="1"/>
  <c r="T77" i="4" s="1"/>
  <c r="G77" i="4"/>
  <c r="AC77" i="4"/>
  <c r="H78" i="4"/>
  <c r="K78" i="4" l="1"/>
  <c r="AD77" i="4"/>
  <c r="AE77" i="4" s="1"/>
  <c r="AI77" i="4"/>
  <c r="AJ77" i="4" s="1"/>
  <c r="AG77" i="4"/>
  <c r="C78" i="4" s="1"/>
  <c r="AF77" i="4"/>
  <c r="AH77" i="4" l="1"/>
  <c r="D78" i="4" s="1"/>
  <c r="L78" i="4" s="1"/>
  <c r="U78" i="4" s="1"/>
  <c r="V78" i="4" s="1"/>
  <c r="AK78" i="4"/>
  <c r="AL78" i="4"/>
  <c r="B78" i="4"/>
  <c r="O79" i="4"/>
  <c r="AN79" i="4" a="1"/>
  <c r="AM78" i="4" a="1"/>
  <c r="AN79" i="4" l="1"/>
  <c r="AM78" i="4"/>
  <c r="W78" i="4"/>
  <c r="Y78" i="4"/>
  <c r="I78" i="4"/>
  <c r="M78" i="4"/>
  <c r="Z78" i="4"/>
  <c r="E78" i="4"/>
  <c r="F78" i="4" l="1"/>
  <c r="P78" i="4"/>
  <c r="N78" i="4"/>
  <c r="Q78" i="4" s="1"/>
  <c r="R78" i="4"/>
  <c r="S78" i="4" l="1"/>
  <c r="T78" i="4" s="1"/>
  <c r="G78" i="4"/>
  <c r="X78" i="4"/>
  <c r="AA78" i="4" s="1"/>
  <c r="AB78" i="4" s="1"/>
  <c r="H79" i="4"/>
  <c r="AC78" i="4"/>
  <c r="K79" i="4" l="1"/>
  <c r="AI78" i="4"/>
  <c r="AJ78" i="4" s="1"/>
  <c r="AD78" i="4"/>
  <c r="AE78" i="4" s="1"/>
  <c r="AG78" i="4"/>
  <c r="C79" i="4" s="1"/>
  <c r="AF78" i="4"/>
  <c r="AH78" i="4" l="1"/>
  <c r="D79" i="4" s="1"/>
  <c r="L79" i="4" s="1"/>
  <c r="U79" i="4" s="1"/>
  <c r="AL79" i="4"/>
  <c r="AK79" i="4"/>
  <c r="B79" i="4"/>
  <c r="AM79" i="4" a="1"/>
  <c r="AN80" i="4" a="1"/>
  <c r="O80" i="4"/>
  <c r="AN80" i="4" l="1"/>
  <c r="AM79" i="4"/>
  <c r="V79" i="4"/>
  <c r="W79" i="4" s="1"/>
  <c r="I79" i="4"/>
  <c r="M79" i="4"/>
  <c r="E79" i="4"/>
  <c r="Y79" i="4" l="1"/>
  <c r="F79" i="4"/>
  <c r="P79" i="4"/>
  <c r="N79" i="4"/>
  <c r="Q79" i="4" s="1"/>
  <c r="Z79" i="4"/>
  <c r="R79" i="4"/>
  <c r="S79" i="4" l="1"/>
  <c r="G79" i="4"/>
  <c r="X79" i="4"/>
  <c r="AA79" i="4" s="1"/>
  <c r="AB79" i="4" s="1"/>
  <c r="H80" i="4"/>
  <c r="AC79" i="4"/>
  <c r="K80" i="4" l="1"/>
  <c r="AG79" i="4"/>
  <c r="C80" i="4" s="1"/>
  <c r="AD79" i="4"/>
  <c r="AE79" i="4" s="1"/>
  <c r="AI79" i="4"/>
  <c r="AJ79" i="4" s="1"/>
  <c r="AF79" i="4"/>
  <c r="T79" i="4"/>
  <c r="AH79" i="4" l="1"/>
  <c r="D80" i="4" s="1"/>
  <c r="L80" i="4" s="1"/>
  <c r="U80" i="4" s="1"/>
  <c r="V80" i="4" s="1"/>
  <c r="AK80" i="4"/>
  <c r="B80" i="4"/>
  <c r="AL80" i="4"/>
  <c r="O81" i="4"/>
  <c r="AN81" i="4" a="1"/>
  <c r="AM80" i="4" a="1"/>
  <c r="AN81" i="4" l="1"/>
  <c r="AM80" i="4"/>
  <c r="W80" i="4"/>
  <c r="Y80" i="4"/>
  <c r="I80" i="4"/>
  <c r="M80" i="4"/>
  <c r="E80" i="4"/>
  <c r="Z80" i="4"/>
  <c r="F80" i="4" l="1"/>
  <c r="P80" i="4"/>
  <c r="N80" i="4"/>
  <c r="R80" i="4"/>
  <c r="Q80" i="4" l="1"/>
  <c r="S80" i="4" s="1"/>
  <c r="G80" i="4"/>
  <c r="X80" i="4"/>
  <c r="AA80" i="4" s="1"/>
  <c r="AB80" i="4" s="1"/>
  <c r="AC80" i="4"/>
  <c r="H81" i="4"/>
  <c r="K81" i="4" l="1"/>
  <c r="AI80" i="4"/>
  <c r="AJ80" i="4" s="1"/>
  <c r="AD80" i="4"/>
  <c r="AE80" i="4" s="1"/>
  <c r="AG80" i="4"/>
  <c r="C81" i="4" s="1"/>
  <c r="AF80" i="4"/>
  <c r="T80" i="4"/>
  <c r="AH80" i="4" l="1"/>
  <c r="D81" i="4" s="1"/>
  <c r="L81" i="4" s="1"/>
  <c r="U81" i="4" s="1"/>
  <c r="V81" i="4" s="1"/>
  <c r="AL81" i="4"/>
  <c r="AK81" i="4"/>
  <c r="B81" i="4"/>
  <c r="O82" i="4"/>
  <c r="AM81" i="4" a="1"/>
  <c r="AN82" i="4" a="1"/>
  <c r="AN82" i="4" l="1"/>
  <c r="AM81" i="4"/>
  <c r="Y81" i="4"/>
  <c r="W81" i="4"/>
  <c r="I81" i="4"/>
  <c r="M81" i="4"/>
  <c r="E81" i="4"/>
  <c r="Z81" i="4"/>
  <c r="F81" i="4" l="1"/>
  <c r="N81" i="4"/>
  <c r="Q81" i="4" s="1"/>
  <c r="P81" i="4"/>
  <c r="R81" i="4"/>
  <c r="S81" i="4" l="1"/>
  <c r="T81" i="4" s="1"/>
  <c r="G81" i="4"/>
  <c r="X81" i="4"/>
  <c r="AA81" i="4" s="1"/>
  <c r="AB81" i="4" s="1"/>
  <c r="AC81" i="4"/>
  <c r="H82" i="4"/>
  <c r="K82" i="4" l="1"/>
  <c r="AD81" i="4"/>
  <c r="AE81" i="4" s="1"/>
  <c r="AI81" i="4"/>
  <c r="AJ81" i="4" s="1"/>
  <c r="AG81" i="4"/>
  <c r="C82" i="4" s="1"/>
  <c r="AF81" i="4"/>
  <c r="AH81" i="4" l="1"/>
  <c r="D82" i="4" s="1"/>
  <c r="L82" i="4" s="1"/>
  <c r="U82" i="4" s="1"/>
  <c r="V82" i="4" s="1"/>
  <c r="AK82" i="4"/>
  <c r="B82" i="4"/>
  <c r="AL82" i="4"/>
  <c r="AN83" i="4" a="1"/>
  <c r="AM82" i="4" a="1"/>
  <c r="O83" i="4"/>
  <c r="AN83" i="4" l="1"/>
  <c r="AM82" i="4"/>
  <c r="W82" i="4"/>
  <c r="Y82" i="4"/>
  <c r="I82" i="4"/>
  <c r="M82" i="4"/>
  <c r="E82" i="4"/>
  <c r="Z82" i="4"/>
  <c r="F82" i="4" l="1"/>
  <c r="N82" i="4"/>
  <c r="Q82" i="4" s="1"/>
  <c r="P82" i="4"/>
  <c r="R82" i="4"/>
  <c r="S82" i="4" l="1"/>
  <c r="T82" i="4" s="1"/>
  <c r="G82" i="4"/>
  <c r="X82" i="4"/>
  <c r="AA82" i="4" s="1"/>
  <c r="AB82" i="4" s="1"/>
  <c r="H83" i="4"/>
  <c r="AC82" i="4"/>
  <c r="K83" i="4" l="1"/>
  <c r="AI82" i="4"/>
  <c r="AJ82" i="4" s="1"/>
  <c r="AD82" i="4"/>
  <c r="AE82" i="4" s="1"/>
  <c r="AG82" i="4"/>
  <c r="C83" i="4" s="1"/>
  <c r="AF82" i="4"/>
  <c r="AH82" i="4" l="1"/>
  <c r="D83" i="4" s="1"/>
  <c r="L83" i="4" s="1"/>
  <c r="U83" i="4" s="1"/>
  <c r="V83" i="4" s="1"/>
  <c r="AL83" i="4"/>
  <c r="B83" i="4"/>
  <c r="AK83" i="4"/>
  <c r="AN84" i="4" a="1"/>
  <c r="O84" i="4"/>
  <c r="AM83" i="4" a="1"/>
  <c r="AN84" i="4" l="1"/>
  <c r="AM83" i="4"/>
  <c r="W83" i="4"/>
  <c r="Y83" i="4"/>
  <c r="I83" i="4"/>
  <c r="M83" i="4"/>
  <c r="E83" i="4"/>
  <c r="Z83" i="4"/>
  <c r="F83" i="4" l="1"/>
  <c r="X83" i="4" s="1"/>
  <c r="AA83" i="4" s="1"/>
  <c r="AB83" i="4" s="1"/>
  <c r="N83" i="4"/>
  <c r="Q83" i="4" s="1"/>
  <c r="P83" i="4"/>
  <c r="R83" i="4"/>
  <c r="S83" i="4" l="1"/>
  <c r="T83" i="4" s="1"/>
  <c r="G83" i="4"/>
  <c r="AC83" i="4"/>
  <c r="H84" i="4"/>
  <c r="K84" i="4" l="1"/>
  <c r="AI83" i="4"/>
  <c r="AJ83" i="4" s="1"/>
  <c r="AD83" i="4"/>
  <c r="AE83" i="4" s="1"/>
  <c r="AG83" i="4"/>
  <c r="C84" i="4" s="1"/>
  <c r="AF83" i="4"/>
  <c r="AH83" i="4" l="1"/>
  <c r="D84" i="4" s="1"/>
  <c r="L84" i="4" s="1"/>
  <c r="U84" i="4" s="1"/>
  <c r="V84" i="4" s="1"/>
  <c r="AL84" i="4"/>
  <c r="AK84" i="4"/>
  <c r="B84" i="4"/>
  <c r="O85" i="4"/>
  <c r="AN85" i="4" a="1"/>
  <c r="AM84" i="4" a="1"/>
  <c r="AN85" i="4" l="1"/>
  <c r="AM84" i="4"/>
  <c r="Y84" i="4"/>
  <c r="W84" i="4"/>
  <c r="I84" i="4"/>
  <c r="M84" i="4"/>
  <c r="E84" i="4"/>
  <c r="Z84" i="4"/>
  <c r="F84" i="4" l="1"/>
  <c r="X84" i="4" s="1"/>
  <c r="AA84" i="4" s="1"/>
  <c r="AB84" i="4" s="1"/>
  <c r="P84" i="4"/>
  <c r="N84" i="4"/>
  <c r="Q84" i="4" s="1"/>
  <c r="R84" i="4"/>
  <c r="S84" i="4" l="1"/>
  <c r="T84" i="4" s="1"/>
  <c r="G84" i="4"/>
  <c r="AC84" i="4"/>
  <c r="H85" i="4"/>
  <c r="K85" i="4" l="1"/>
  <c r="AI84" i="4"/>
  <c r="AJ84" i="4" s="1"/>
  <c r="AD84" i="4"/>
  <c r="AE84" i="4" s="1"/>
  <c r="AG84" i="4"/>
  <c r="C85" i="4" s="1"/>
  <c r="AF84" i="4"/>
  <c r="AH84" i="4" l="1"/>
  <c r="D85" i="4" s="1"/>
  <c r="L85" i="4" s="1"/>
  <c r="U85" i="4" s="1"/>
  <c r="V85" i="4" s="1"/>
  <c r="AL85" i="4"/>
  <c r="AK85" i="4"/>
  <c r="B85" i="4"/>
  <c r="AM85" i="4" a="1"/>
  <c r="AN86" i="4" a="1"/>
  <c r="O86" i="4"/>
  <c r="AN86" i="4" l="1"/>
  <c r="AM85" i="4"/>
  <c r="W85" i="4"/>
  <c r="Y85" i="4"/>
  <c r="I85" i="4"/>
  <c r="M85" i="4"/>
  <c r="E85" i="4"/>
  <c r="Z85" i="4"/>
  <c r="F85" i="4" l="1"/>
  <c r="P85" i="4"/>
  <c r="N85" i="4"/>
  <c r="R85" i="4"/>
  <c r="Q85" i="4" l="1"/>
  <c r="S85" i="4" s="1"/>
  <c r="G85" i="4"/>
  <c r="X85" i="4"/>
  <c r="AA85" i="4" s="1"/>
  <c r="AB85" i="4" s="1"/>
  <c r="H86" i="4"/>
  <c r="AC85" i="4"/>
  <c r="K86" i="4" l="1"/>
  <c r="AI85" i="4"/>
  <c r="AJ85" i="4" s="1"/>
  <c r="AD85" i="4"/>
  <c r="AE85" i="4" s="1"/>
  <c r="AG85" i="4"/>
  <c r="C86" i="4" s="1"/>
  <c r="AF85" i="4"/>
  <c r="T85" i="4"/>
  <c r="AH85" i="4" l="1"/>
  <c r="D86" i="4" s="1"/>
  <c r="L86" i="4" s="1"/>
  <c r="U86" i="4" s="1"/>
  <c r="V86" i="4" s="1"/>
  <c r="AL86" i="4"/>
  <c r="AK86" i="4"/>
  <c r="B86" i="4"/>
  <c r="AM86" i="4" a="1"/>
  <c r="O87" i="4"/>
  <c r="AN87" i="4" a="1"/>
  <c r="AN87" i="4" l="1"/>
  <c r="AM86" i="4"/>
  <c r="M86" i="4"/>
  <c r="N86" i="4" s="1"/>
  <c r="W86" i="4"/>
  <c r="Y86" i="4"/>
  <c r="I86" i="4"/>
  <c r="E86" i="4"/>
  <c r="Z86" i="4"/>
  <c r="P86" i="4" l="1"/>
  <c r="F86" i="4"/>
  <c r="G86" i="4" s="1"/>
  <c r="Q86" i="4"/>
  <c r="R86" i="4"/>
  <c r="S86" i="4" l="1"/>
  <c r="X86" i="4"/>
  <c r="AA86" i="4" s="1"/>
  <c r="AB86" i="4" s="1"/>
  <c r="AC86" i="4"/>
  <c r="H87" i="4"/>
  <c r="AD86" i="4" l="1"/>
  <c r="AE86" i="4" s="1"/>
  <c r="AG86" i="4"/>
  <c r="C87" i="4" s="1"/>
  <c r="AI86" i="4"/>
  <c r="AJ86" i="4" s="1"/>
  <c r="AF86" i="4"/>
  <c r="K87" i="4"/>
  <c r="T86" i="4"/>
  <c r="AH86" i="4" l="1"/>
  <c r="D87" i="4" s="1"/>
  <c r="L87" i="4" s="1"/>
  <c r="U87" i="4" s="1"/>
  <c r="V87" i="4" s="1"/>
  <c r="B87" i="4"/>
  <c r="AL87" i="4"/>
  <c r="AK87" i="4"/>
  <c r="AN88" i="4" a="1"/>
  <c r="AM87" i="4" a="1"/>
  <c r="O88" i="4"/>
  <c r="AN88" i="4" l="1"/>
  <c r="I87" i="4"/>
  <c r="AM87" i="4"/>
  <c r="W87" i="4"/>
  <c r="Y87" i="4"/>
  <c r="M87" i="4"/>
  <c r="E87" i="4"/>
  <c r="Z87" i="4"/>
  <c r="F87" i="4" l="1"/>
  <c r="X87" i="4" s="1"/>
  <c r="AA87" i="4" s="1"/>
  <c r="AB87" i="4" s="1"/>
  <c r="N87" i="4"/>
  <c r="P87" i="4"/>
  <c r="R87" i="4"/>
  <c r="Q87" i="4" l="1"/>
  <c r="S87" i="4" s="1"/>
  <c r="T87" i="4" s="1"/>
  <c r="G87" i="4"/>
  <c r="AC87" i="4"/>
  <c r="H88" i="4"/>
  <c r="K88" i="4" l="1"/>
  <c r="AI87" i="4"/>
  <c r="AJ87" i="4" s="1"/>
  <c r="AD87" i="4"/>
  <c r="AE87" i="4" s="1"/>
  <c r="AG87" i="4"/>
  <c r="C88" i="4" s="1"/>
  <c r="AF87" i="4"/>
  <c r="B88" i="4" s="1"/>
  <c r="AN89" i="4" a="1"/>
  <c r="O89" i="4"/>
  <c r="AN89" i="4" l="1"/>
  <c r="AL88" i="4"/>
  <c r="I88" i="4"/>
  <c r="AH87" i="4"/>
  <c r="D88" i="4" s="1"/>
  <c r="AK88" i="4"/>
  <c r="E88" i="4"/>
  <c r="AM88" i="4" a="1"/>
  <c r="AM88" i="4" l="1"/>
  <c r="F88" i="4"/>
  <c r="L88" i="4"/>
  <c r="U88" i="4" s="1"/>
  <c r="V88" i="4" s="1"/>
  <c r="M88" i="4" l="1"/>
  <c r="P88" i="4" s="1"/>
  <c r="W88" i="4"/>
  <c r="X88" i="4" s="1"/>
  <c r="Y88" i="4"/>
  <c r="R88" i="4"/>
  <c r="Z88" i="4"/>
  <c r="N88" i="4" l="1"/>
  <c r="G88" i="4" s="1"/>
  <c r="AA88" i="4"/>
  <c r="AB88" i="4" s="1"/>
  <c r="Q88" i="4" l="1"/>
  <c r="S88" i="4" s="1"/>
  <c r="T88" i="4" s="1"/>
  <c r="AC88" i="4"/>
  <c r="H89" i="4"/>
  <c r="AI88" i="4" l="1"/>
  <c r="AJ88" i="4" s="1"/>
  <c r="AD88" i="4"/>
  <c r="AE88" i="4" s="1"/>
  <c r="AG88" i="4"/>
  <c r="C89" i="4" s="1"/>
  <c r="AF88" i="4"/>
  <c r="K89" i="4"/>
  <c r="AK89" i="4" l="1"/>
  <c r="AH88" i="4"/>
  <c r="D89" i="4" s="1"/>
  <c r="L89" i="4" s="1"/>
  <c r="U89" i="4" s="1"/>
  <c r="V89" i="4" s="1"/>
  <c r="AL89" i="4"/>
  <c r="B89" i="4"/>
  <c r="AM89" i="4" a="1"/>
  <c r="O90" i="4"/>
  <c r="AN90" i="4" a="1"/>
  <c r="AN90" i="4" l="1"/>
  <c r="AM89" i="4"/>
  <c r="M89" i="4"/>
  <c r="N89" i="4" s="1"/>
  <c r="Y89" i="4"/>
  <c r="I89" i="4"/>
  <c r="W89" i="4"/>
  <c r="E89" i="4"/>
  <c r="Z89" i="4"/>
  <c r="P89" i="4" l="1"/>
  <c r="F89" i="4"/>
  <c r="X89" i="4" s="1"/>
  <c r="AA89" i="4" s="1"/>
  <c r="AB89" i="4" s="1"/>
  <c r="Q89" i="4"/>
  <c r="R89" i="4"/>
  <c r="S89" i="4" l="1"/>
  <c r="G89" i="4"/>
  <c r="AC89" i="4"/>
  <c r="H90" i="4"/>
  <c r="AF89" i="4" l="1"/>
  <c r="B90" i="4" s="1"/>
  <c r="AG89" i="4"/>
  <c r="C90" i="4" s="1"/>
  <c r="AD89" i="4"/>
  <c r="AE89" i="4" s="1"/>
  <c r="AI89" i="4"/>
  <c r="AJ89" i="4" s="1"/>
  <c r="K90" i="4"/>
  <c r="T89" i="4"/>
  <c r="AN91" i="4" a="1"/>
  <c r="O91" i="4"/>
  <c r="AN91" i="4" l="1"/>
  <c r="AK90" i="4"/>
  <c r="AH89" i="4"/>
  <c r="D90" i="4" s="1"/>
  <c r="L90" i="4" s="1"/>
  <c r="U90" i="4" s="1"/>
  <c r="V90" i="4" s="1"/>
  <c r="Y90" i="4" s="1"/>
  <c r="AL90" i="4"/>
  <c r="I90" i="4"/>
  <c r="E90" i="4"/>
  <c r="Z90" i="4"/>
  <c r="AM90" i="4" a="1"/>
  <c r="M90" i="4" l="1"/>
  <c r="P90" i="4" s="1"/>
  <c r="W90" i="4"/>
  <c r="AM90" i="4"/>
  <c r="F90" i="4"/>
  <c r="R90" i="4"/>
  <c r="N90" i="4" l="1"/>
  <c r="G90" i="4" s="1"/>
  <c r="X90" i="4"/>
  <c r="AA90" i="4" s="1"/>
  <c r="AB90" i="4" s="1"/>
  <c r="Q90" i="4" l="1"/>
  <c r="S90" i="4" s="1"/>
  <c r="T90" i="4" s="1"/>
  <c r="AC90" i="4"/>
  <c r="H91" i="4"/>
  <c r="AF90" i="4" l="1"/>
  <c r="B91" i="4" s="1"/>
  <c r="AD90" i="4"/>
  <c r="AE90" i="4" s="1"/>
  <c r="AI90" i="4"/>
  <c r="AJ90" i="4" s="1"/>
  <c r="AG90" i="4"/>
  <c r="C91" i="4" s="1"/>
  <c r="K91" i="4"/>
  <c r="AN92" i="4" a="1"/>
  <c r="O92" i="4"/>
  <c r="AL91" i="4" l="1"/>
  <c r="AK91" i="4"/>
  <c r="AN92" i="4"/>
  <c r="AH90" i="4"/>
  <c r="D91" i="4" s="1"/>
  <c r="L91" i="4" s="1"/>
  <c r="U91" i="4" s="1"/>
  <c r="V91" i="4" s="1"/>
  <c r="I91" i="4"/>
  <c r="E91" i="4"/>
  <c r="AM91" i="4" a="1"/>
  <c r="AM91" i="4" l="1"/>
  <c r="F91" i="4"/>
  <c r="M91" i="4"/>
  <c r="P91" i="4" s="1"/>
  <c r="W91" i="4"/>
  <c r="X91" i="4" s="1"/>
  <c r="Y91" i="4"/>
  <c r="R91" i="4"/>
  <c r="Z91" i="4"/>
  <c r="N91" i="4" l="1"/>
  <c r="Q91" i="4" s="1"/>
  <c r="S91" i="4" s="1"/>
  <c r="T91" i="4" s="1"/>
  <c r="AA91" i="4"/>
  <c r="AB91" i="4" s="1"/>
  <c r="AC91" i="4"/>
  <c r="H92" i="4"/>
  <c r="G91" i="4" l="1"/>
  <c r="K92" i="4"/>
  <c r="AI91" i="4"/>
  <c r="AJ91" i="4" s="1"/>
  <c r="AD91" i="4"/>
  <c r="AE91" i="4" s="1"/>
  <c r="AG91" i="4"/>
  <c r="C92" i="4" s="1"/>
  <c r="AF91" i="4"/>
  <c r="AH91" i="4" l="1"/>
  <c r="D92" i="4" s="1"/>
  <c r="L92" i="4" s="1"/>
  <c r="U92" i="4" s="1"/>
  <c r="V92" i="4" s="1"/>
  <c r="AL92" i="4"/>
  <c r="AK92" i="4"/>
  <c r="B92" i="4"/>
  <c r="AN93" i="4" a="1"/>
  <c r="O93" i="4"/>
  <c r="AM92" i="4" a="1"/>
  <c r="AN93" i="4" l="1"/>
  <c r="AM92" i="4"/>
  <c r="I92" i="4"/>
  <c r="W92" i="4"/>
  <c r="Y92" i="4"/>
  <c r="M92" i="4"/>
  <c r="E92" i="4"/>
  <c r="Z92" i="4"/>
  <c r="F92" i="4" l="1"/>
  <c r="X92" i="4" s="1"/>
  <c r="AA92" i="4" s="1"/>
  <c r="AB92" i="4" s="1"/>
  <c r="P92" i="4"/>
  <c r="N92" i="4"/>
  <c r="Q92" i="4" s="1"/>
  <c r="R92" i="4"/>
  <c r="S92" i="4" l="1"/>
  <c r="G92" i="4"/>
  <c r="H93" i="4"/>
  <c r="AC92" i="4"/>
  <c r="K93" i="4" l="1"/>
  <c r="AI92" i="4"/>
  <c r="AJ92" i="4" s="1"/>
  <c r="AD92" i="4"/>
  <c r="AE92" i="4" s="1"/>
  <c r="AG92" i="4"/>
  <c r="C93" i="4" s="1"/>
  <c r="AF92" i="4"/>
  <c r="T92" i="4"/>
  <c r="AH92" i="4" l="1"/>
  <c r="D93" i="4" s="1"/>
  <c r="L93" i="4" s="1"/>
  <c r="U93" i="4" s="1"/>
  <c r="V93" i="4" s="1"/>
  <c r="AK93" i="4"/>
  <c r="B93" i="4"/>
  <c r="AL93" i="4"/>
  <c r="AN94" i="4" a="1"/>
  <c r="AM93" i="4" a="1"/>
  <c r="O94" i="4"/>
  <c r="AN94" i="4" l="1"/>
  <c r="AM93" i="4"/>
  <c r="I93" i="4"/>
  <c r="Y93" i="4"/>
  <c r="W93" i="4"/>
  <c r="M93" i="4"/>
  <c r="E93" i="4"/>
  <c r="Z93" i="4"/>
  <c r="F93" i="4" l="1"/>
  <c r="N93" i="4"/>
  <c r="Q93" i="4" s="1"/>
  <c r="P93" i="4"/>
  <c r="R93" i="4"/>
  <c r="X93" i="4" l="1"/>
  <c r="AA93" i="4" s="1"/>
  <c r="AB93" i="4" s="1"/>
  <c r="G93" i="4"/>
  <c r="S93" i="4"/>
  <c r="T93" i="4" s="1"/>
  <c r="AC93" i="4"/>
  <c r="H94" i="4"/>
  <c r="K94" i="4" l="1"/>
  <c r="AI93" i="4"/>
  <c r="AJ93" i="4" s="1"/>
  <c r="AD93" i="4"/>
  <c r="AE93" i="4" s="1"/>
  <c r="AG93" i="4"/>
  <c r="C94" i="4" s="1"/>
  <c r="AF93" i="4"/>
  <c r="AH93" i="4" l="1"/>
  <c r="D94" i="4" s="1"/>
  <c r="L94" i="4" s="1"/>
  <c r="U94" i="4" s="1"/>
  <c r="AK94" i="4"/>
  <c r="AL94" i="4"/>
  <c r="B94" i="4"/>
  <c r="AN95" i="4" a="1"/>
  <c r="AM94" i="4" a="1"/>
  <c r="O95" i="4"/>
  <c r="AN95" i="4" l="1"/>
  <c r="AM94" i="4"/>
  <c r="M94" i="4"/>
  <c r="N94" i="4" s="1"/>
  <c r="V94" i="4"/>
  <c r="W94" i="4" s="1"/>
  <c r="I94" i="4"/>
  <c r="E94" i="4"/>
  <c r="Y94" i="4" l="1"/>
  <c r="P94" i="4"/>
  <c r="F94" i="4"/>
  <c r="Q94" i="4"/>
  <c r="Z94" i="4"/>
  <c r="R94" i="4"/>
  <c r="S94" i="4" l="1"/>
  <c r="T94" i="4" s="1"/>
  <c r="G94" i="4"/>
  <c r="X94" i="4"/>
  <c r="AA94" i="4" s="1"/>
  <c r="AB94" i="4" s="1"/>
  <c r="AC94" i="4"/>
  <c r="H95" i="4"/>
  <c r="AF94" i="4" l="1"/>
  <c r="B95" i="4" s="1"/>
  <c r="AI94" i="4"/>
  <c r="AJ94" i="4" s="1"/>
  <c r="AD94" i="4"/>
  <c r="AE94" i="4" s="1"/>
  <c r="AG94" i="4"/>
  <c r="C95" i="4" s="1"/>
  <c r="K95" i="4"/>
  <c r="O96" i="4"/>
  <c r="AN96" i="4" a="1"/>
  <c r="AN96" i="4" l="1"/>
  <c r="AK95" i="4"/>
  <c r="AL95" i="4"/>
  <c r="AH94" i="4"/>
  <c r="D95" i="4" s="1"/>
  <c r="L95" i="4" s="1"/>
  <c r="U95" i="4" s="1"/>
  <c r="V95" i="4" s="1"/>
  <c r="Y95" i="4" s="1"/>
  <c r="I95" i="4"/>
  <c r="E95" i="4"/>
  <c r="Z95" i="4"/>
  <c r="AM95" i="4" a="1"/>
  <c r="AM95" i="4" l="1"/>
  <c r="W95" i="4"/>
  <c r="M95" i="4"/>
  <c r="P95" i="4" s="1"/>
  <c r="F95" i="4"/>
  <c r="R95" i="4"/>
  <c r="N95" i="4" l="1"/>
  <c r="Q95" i="4" s="1"/>
  <c r="S95" i="4" s="1"/>
  <c r="X95" i="4"/>
  <c r="AA95" i="4" s="1"/>
  <c r="AB95" i="4" s="1"/>
  <c r="H96" i="4"/>
  <c r="AC95" i="4"/>
  <c r="G95" i="4" l="1"/>
  <c r="AD95" i="4"/>
  <c r="AE95" i="4" s="1"/>
  <c r="AI95" i="4"/>
  <c r="AJ95" i="4" s="1"/>
  <c r="AG95" i="4"/>
  <c r="C96" i="4" s="1"/>
  <c r="AF95" i="4"/>
  <c r="B96" i="4" s="1"/>
  <c r="K96" i="4"/>
  <c r="T95" i="4"/>
  <c r="AN97" i="4" a="1"/>
  <c r="O97" i="4"/>
  <c r="AN97" i="4" l="1"/>
  <c r="AL96" i="4"/>
  <c r="AH95" i="4"/>
  <c r="D96" i="4" s="1"/>
  <c r="L96" i="4" s="1"/>
  <c r="U96" i="4" s="1"/>
  <c r="V96" i="4" s="1"/>
  <c r="AK96" i="4"/>
  <c r="I96" i="4"/>
  <c r="E96" i="4"/>
  <c r="AM96" i="4" a="1"/>
  <c r="AM96" i="4" l="1"/>
  <c r="F96" i="4"/>
  <c r="W96" i="4"/>
  <c r="Y96" i="4"/>
  <c r="M96" i="4"/>
  <c r="Z96" i="4"/>
  <c r="X96" i="4" l="1"/>
  <c r="AA96" i="4" s="1"/>
  <c r="AB96" i="4" s="1"/>
  <c r="P96" i="4"/>
  <c r="N96" i="4"/>
  <c r="R96" i="4"/>
  <c r="Q96" i="4" l="1"/>
  <c r="S96" i="4" s="1"/>
  <c r="G96" i="4"/>
  <c r="H97" i="4"/>
  <c r="AC96" i="4"/>
  <c r="K97" i="4" l="1"/>
  <c r="AG96" i="4"/>
  <c r="C97" i="4" s="1"/>
  <c r="AF96" i="4"/>
  <c r="B97" i="4" s="1"/>
  <c r="AI96" i="4"/>
  <c r="AJ96" i="4" s="1"/>
  <c r="AD96" i="4"/>
  <c r="AE96" i="4" s="1"/>
  <c r="T96" i="4"/>
  <c r="O98" i="4"/>
  <c r="AN98" i="4" a="1"/>
  <c r="AN98" i="4" l="1"/>
  <c r="AH96" i="4"/>
  <c r="D97" i="4" s="1"/>
  <c r="AK97" i="4"/>
  <c r="AL97" i="4"/>
  <c r="I97" i="4"/>
  <c r="E97" i="4"/>
  <c r="AM97" i="4" a="1"/>
  <c r="AM97" i="4" l="1"/>
  <c r="F97" i="4"/>
  <c r="L97" i="4"/>
  <c r="U97" i="4" s="1"/>
  <c r="V97" i="4" s="1"/>
  <c r="M97" i="4" l="1"/>
  <c r="N97" i="4" s="1"/>
  <c r="Q97" i="4" s="1"/>
  <c r="W97" i="4"/>
  <c r="X97" i="4" s="1"/>
  <c r="Y97" i="4"/>
  <c r="Z97" i="4"/>
  <c r="P97" i="4" l="1"/>
  <c r="G97" i="4"/>
  <c r="AA97" i="4"/>
  <c r="AB97" i="4" s="1"/>
  <c r="R97" i="4"/>
  <c r="S97" i="4" l="1"/>
  <c r="T97" i="4" s="1"/>
  <c r="H98" i="4"/>
  <c r="AC97" i="4"/>
  <c r="AD97" i="4" l="1"/>
  <c r="AE97" i="4" s="1"/>
  <c r="AI97" i="4"/>
  <c r="AJ97" i="4" s="1"/>
  <c r="AG97" i="4"/>
  <c r="C98" i="4" s="1"/>
  <c r="AF97" i="4"/>
  <c r="B98" i="4" s="1"/>
  <c r="K98" i="4"/>
  <c r="AN99" i="4" a="1"/>
  <c r="O99" i="4"/>
  <c r="AN99" i="4" l="1"/>
  <c r="AK98" i="4"/>
  <c r="AL98" i="4"/>
  <c r="AH97" i="4"/>
  <c r="D98" i="4" s="1"/>
  <c r="L98" i="4" s="1"/>
  <c r="U98" i="4" s="1"/>
  <c r="V98" i="4" s="1"/>
  <c r="W98" i="4" s="1"/>
  <c r="I98" i="4"/>
  <c r="E98" i="4"/>
  <c r="AM98" i="4" a="1"/>
  <c r="AM98" i="4" l="1"/>
  <c r="M98" i="4"/>
  <c r="N98" i="4" s="1"/>
  <c r="Y98" i="4"/>
  <c r="F98" i="4"/>
  <c r="Z98" i="4"/>
  <c r="P98" i="4" l="1"/>
  <c r="G98" i="4"/>
  <c r="Q98" i="4"/>
  <c r="X98" i="4"/>
  <c r="AA98" i="4" s="1"/>
  <c r="AB98" i="4" s="1"/>
  <c r="R98" i="4"/>
  <c r="S98" i="4" l="1"/>
  <c r="AC98" i="4"/>
  <c r="H99" i="4"/>
  <c r="AF98" i="4" l="1"/>
  <c r="B99" i="4" s="1"/>
  <c r="AI98" i="4"/>
  <c r="AJ98" i="4" s="1"/>
  <c r="AG98" i="4"/>
  <c r="C99" i="4" s="1"/>
  <c r="AD98" i="4"/>
  <c r="AE98" i="4" s="1"/>
  <c r="K99" i="4"/>
  <c r="T98" i="4"/>
  <c r="O100" i="4"/>
  <c r="AN100" i="4" a="1"/>
  <c r="AN100" i="4" l="1"/>
  <c r="AK99" i="4"/>
  <c r="AH98" i="4"/>
  <c r="D99" i="4" s="1"/>
  <c r="L99" i="4" s="1"/>
  <c r="U99" i="4" s="1"/>
  <c r="V99" i="4" s="1"/>
  <c r="W99" i="4" s="1"/>
  <c r="AL99" i="4"/>
  <c r="I99" i="4"/>
  <c r="E99" i="4"/>
  <c r="AM99" i="4" a="1"/>
  <c r="AM99" i="4" l="1"/>
  <c r="M99" i="4"/>
  <c r="N99" i="4" s="1"/>
  <c r="Y99" i="4"/>
  <c r="F99" i="4"/>
  <c r="X99" i="4" s="1"/>
  <c r="Z99" i="4"/>
  <c r="Q99" i="4" l="1"/>
  <c r="P99" i="4"/>
  <c r="G99" i="4"/>
  <c r="AA99" i="4"/>
  <c r="AB99" i="4" s="1"/>
  <c r="R99" i="4"/>
  <c r="S99" i="4" l="1"/>
  <c r="T99" i="4" s="1"/>
  <c r="AC99" i="4"/>
  <c r="H100" i="4"/>
  <c r="K100" i="4" l="1"/>
  <c r="AF99" i="4"/>
  <c r="B100" i="4" s="1"/>
  <c r="AI99" i="4"/>
  <c r="AJ99" i="4" s="1"/>
  <c r="AD99" i="4"/>
  <c r="AE99" i="4" s="1"/>
  <c r="AG99" i="4"/>
  <c r="C100" i="4" s="1"/>
  <c r="O101" i="4"/>
  <c r="AN101" i="4" a="1"/>
  <c r="AN101" i="4" l="1"/>
  <c r="AH99" i="4"/>
  <c r="D100" i="4" s="1"/>
  <c r="L100" i="4" s="1"/>
  <c r="U100" i="4" s="1"/>
  <c r="V100" i="4" s="1"/>
  <c r="Y100" i="4" s="1"/>
  <c r="AK100" i="4"/>
  <c r="AL100" i="4"/>
  <c r="I100" i="4"/>
  <c r="E100" i="4"/>
  <c r="AM100" i="4" a="1"/>
  <c r="Z100" i="4"/>
  <c r="AM100" i="4" l="1"/>
  <c r="W100" i="4"/>
  <c r="M100" i="4"/>
  <c r="P100" i="4" s="1"/>
  <c r="F100" i="4"/>
  <c r="R100" i="4"/>
  <c r="N100" i="4" l="1"/>
  <c r="Q100" i="4" s="1"/>
  <c r="S100" i="4" s="1"/>
  <c r="T100" i="4" s="1"/>
  <c r="X100" i="4"/>
  <c r="AA100" i="4" s="1"/>
  <c r="AB100" i="4" s="1"/>
  <c r="AC100" i="4"/>
  <c r="H101" i="4"/>
  <c r="G100" i="4" l="1"/>
  <c r="K101" i="4"/>
  <c r="AG100" i="4"/>
  <c r="C101" i="4" s="1"/>
  <c r="AF100" i="4"/>
  <c r="AI100" i="4"/>
  <c r="AJ100" i="4" s="1"/>
  <c r="AD100" i="4"/>
  <c r="AE100" i="4" s="1"/>
  <c r="AH100" i="4" l="1"/>
  <c r="D101" i="4" s="1"/>
  <c r="L101" i="4" s="1"/>
  <c r="U101" i="4" s="1"/>
  <c r="V101" i="4" s="1"/>
  <c r="AK101" i="4"/>
  <c r="AL101" i="4"/>
  <c r="B101" i="4"/>
  <c r="AN102" i="4" a="1"/>
  <c r="AM101" i="4" a="1"/>
  <c r="O102" i="4"/>
  <c r="AN102" i="4" l="1"/>
  <c r="AM101" i="4"/>
  <c r="W101" i="4"/>
  <c r="Y101" i="4"/>
  <c r="I101" i="4"/>
  <c r="M101" i="4"/>
  <c r="E101" i="4"/>
  <c r="Z101" i="4"/>
  <c r="F101" i="4" l="1"/>
  <c r="N101" i="4"/>
  <c r="Q101" i="4" s="1"/>
  <c r="P101" i="4"/>
  <c r="R101" i="4"/>
  <c r="S101" i="4" l="1"/>
  <c r="G101" i="4"/>
  <c r="X101" i="4"/>
  <c r="AA101" i="4" s="1"/>
  <c r="AB101" i="4" s="1"/>
  <c r="H102" i="4"/>
  <c r="AC101" i="4"/>
  <c r="K102" i="4" l="1"/>
  <c r="AF101" i="4"/>
  <c r="AG101" i="4"/>
  <c r="C102" i="4" s="1"/>
  <c r="AI101" i="4"/>
  <c r="AJ101" i="4" s="1"/>
  <c r="AD101" i="4"/>
  <c r="AE101" i="4" s="1"/>
  <c r="T101" i="4"/>
  <c r="AK102" i="4" l="1"/>
  <c r="AL102" i="4"/>
  <c r="B102" i="4"/>
  <c r="AH101" i="4"/>
  <c r="D102" i="4" s="1"/>
  <c r="AN103" i="4" a="1"/>
  <c r="AM102" i="4" a="1"/>
  <c r="O103" i="4"/>
  <c r="AN103" i="4" l="1"/>
  <c r="AM102" i="4"/>
  <c r="L102" i="4"/>
  <c r="U102" i="4" s="1"/>
  <c r="V102" i="4" s="1"/>
  <c r="I102" i="4"/>
  <c r="E102" i="4"/>
  <c r="M102" i="4" l="1"/>
  <c r="N102" i="4" s="1"/>
  <c r="F102" i="4"/>
  <c r="W102" i="4"/>
  <c r="Y102" i="4"/>
  <c r="Z102" i="4"/>
  <c r="P102" i="4" l="1"/>
  <c r="X102" i="4"/>
  <c r="AA102" i="4" s="1"/>
  <c r="AB102" i="4" s="1"/>
  <c r="Q102" i="4"/>
  <c r="G102" i="4"/>
  <c r="R102" i="4"/>
  <c r="S102" i="4" l="1"/>
  <c r="T102" i="4" s="1"/>
  <c r="AC102" i="4"/>
  <c r="H103" i="4"/>
  <c r="AF102" i="4" l="1"/>
  <c r="AI102" i="4"/>
  <c r="AJ102" i="4" s="1"/>
  <c r="AG102" i="4"/>
  <c r="C103" i="4" s="1"/>
  <c r="AD102" i="4"/>
  <c r="AE102" i="4" s="1"/>
  <c r="K103" i="4"/>
  <c r="AK103" i="4" l="1"/>
  <c r="AL103" i="4"/>
  <c r="AH102" i="4"/>
  <c r="D103" i="4" s="1"/>
  <c r="L103" i="4" s="1"/>
  <c r="U103" i="4" s="1"/>
  <c r="V103" i="4" s="1"/>
  <c r="B103" i="4"/>
  <c r="AN104" i="4" a="1"/>
  <c r="AM103" i="4" a="1"/>
  <c r="O104" i="4"/>
  <c r="AN104" i="4" l="1"/>
  <c r="AM103" i="4"/>
  <c r="Y103" i="4"/>
  <c r="I103" i="4"/>
  <c r="M103" i="4"/>
  <c r="W103" i="4"/>
  <c r="E103" i="4"/>
  <c r="Z103" i="4"/>
  <c r="F103" i="4" l="1"/>
  <c r="X103" i="4" s="1"/>
  <c r="AA103" i="4" s="1"/>
  <c r="AB103" i="4" s="1"/>
  <c r="N103" i="4"/>
  <c r="Q103" i="4" s="1"/>
  <c r="P103" i="4"/>
  <c r="R103" i="4"/>
  <c r="S103" i="4" l="1"/>
  <c r="G103" i="4"/>
  <c r="AC103" i="4"/>
  <c r="H104" i="4"/>
  <c r="K104" i="4" l="1"/>
  <c r="AF103" i="4"/>
  <c r="AI103" i="4"/>
  <c r="AJ103" i="4" s="1"/>
  <c r="AG103" i="4"/>
  <c r="C104" i="4" s="1"/>
  <c r="AD103" i="4"/>
  <c r="AE103" i="4" s="1"/>
  <c r="T103" i="4"/>
  <c r="AH103" i="4" l="1"/>
  <c r="D104" i="4" s="1"/>
  <c r="L104" i="4" s="1"/>
  <c r="U104" i="4" s="1"/>
  <c r="V104" i="4" s="1"/>
  <c r="AL104" i="4"/>
  <c r="AK104" i="4"/>
  <c r="B104" i="4"/>
  <c r="AN105" i="4" a="1"/>
  <c r="O105" i="4"/>
  <c r="AM104" i="4" a="1"/>
  <c r="AN105" i="4" l="1"/>
  <c r="AM104" i="4"/>
  <c r="W104" i="4"/>
  <c r="M104" i="4"/>
  <c r="N104" i="4" s="1"/>
  <c r="I104" i="4"/>
  <c r="Y104" i="4"/>
  <c r="E104" i="4"/>
  <c r="Z104" i="4"/>
  <c r="P104" i="4" l="1"/>
  <c r="F104" i="4"/>
  <c r="Q104" i="4"/>
  <c r="R104" i="4"/>
  <c r="S104" i="4" l="1"/>
  <c r="G104" i="4"/>
  <c r="X104" i="4"/>
  <c r="AA104" i="4" s="1"/>
  <c r="AB104" i="4" s="1"/>
  <c r="H105" i="4"/>
  <c r="AC104" i="4"/>
  <c r="AG104" i="4" l="1"/>
  <c r="C105" i="4" s="1"/>
  <c r="AI104" i="4"/>
  <c r="AJ104" i="4" s="1"/>
  <c r="AD104" i="4"/>
  <c r="AE104" i="4" s="1"/>
  <c r="AF104" i="4"/>
  <c r="K105" i="4"/>
  <c r="T104" i="4"/>
  <c r="AL105" i="4" l="1"/>
  <c r="AH104" i="4"/>
  <c r="D105" i="4" s="1"/>
  <c r="L105" i="4" s="1"/>
  <c r="U105" i="4" s="1"/>
  <c r="V105" i="4" s="1"/>
  <c r="B105" i="4"/>
  <c r="AK105" i="4"/>
  <c r="O106" i="4"/>
  <c r="AM105" i="4" a="1"/>
  <c r="AN106" i="4" a="1"/>
  <c r="AN106" i="4" l="1"/>
  <c r="AM105" i="4"/>
  <c r="Y105" i="4"/>
  <c r="M105" i="4"/>
  <c r="P105" i="4" s="1"/>
  <c r="W105" i="4"/>
  <c r="I105" i="4"/>
  <c r="E105" i="4"/>
  <c r="Z105" i="4"/>
  <c r="R105" i="4"/>
  <c r="N105" i="4" l="1"/>
  <c r="Q105" i="4" s="1"/>
  <c r="S105" i="4" s="1"/>
  <c r="F105" i="4"/>
  <c r="AC105" i="4"/>
  <c r="H106" i="4"/>
  <c r="G105" i="4" l="1"/>
  <c r="X105" i="4"/>
  <c r="AA105" i="4" s="1"/>
  <c r="AB105" i="4" s="1"/>
  <c r="AD105" i="4"/>
  <c r="AE105" i="4" s="1"/>
  <c r="AG105" i="4"/>
  <c r="C106" i="4" s="1"/>
  <c r="AF105" i="4"/>
  <c r="B106" i="4" s="1"/>
  <c r="AI105" i="4"/>
  <c r="AJ105" i="4" s="1"/>
  <c r="K106" i="4"/>
  <c r="T105" i="4"/>
  <c r="O107" i="4"/>
  <c r="AN107" i="4" a="1"/>
  <c r="AN107" i="4" l="1"/>
  <c r="AH105" i="4"/>
  <c r="D106" i="4" s="1"/>
  <c r="L106" i="4" s="1"/>
  <c r="U106" i="4" s="1"/>
  <c r="V106" i="4" s="1"/>
  <c r="I106" i="4"/>
  <c r="AK106" i="4"/>
  <c r="AL106" i="4"/>
  <c r="E106" i="4"/>
  <c r="AM106" i="4" a="1"/>
  <c r="AM106" i="4" l="1"/>
  <c r="F106" i="4"/>
  <c r="M106" i="4"/>
  <c r="P106" i="4" s="1"/>
  <c r="Y106" i="4"/>
  <c r="W106" i="4"/>
  <c r="R106" i="4"/>
  <c r="Z106" i="4"/>
  <c r="X106" i="4" l="1"/>
  <c r="AA106" i="4" s="1"/>
  <c r="AB106" i="4" s="1"/>
  <c r="N106" i="4"/>
  <c r="G106" i="4" s="1"/>
  <c r="Q106" i="4" l="1"/>
  <c r="S106" i="4" s="1"/>
  <c r="T106" i="4" s="1"/>
  <c r="AC106" i="4"/>
  <c r="H107" i="4"/>
  <c r="AD106" i="4" l="1"/>
  <c r="AE106" i="4" s="1"/>
  <c r="AF106" i="4"/>
  <c r="B107" i="4" s="1"/>
  <c r="AG106" i="4"/>
  <c r="C107" i="4" s="1"/>
  <c r="AI106" i="4"/>
  <c r="AJ106" i="4" s="1"/>
  <c r="K107" i="4"/>
  <c r="AN108" i="4" a="1"/>
  <c r="O108" i="4"/>
  <c r="AN108" i="4" l="1"/>
  <c r="AH106" i="4"/>
  <c r="D107" i="4" s="1"/>
  <c r="L107" i="4" s="1"/>
  <c r="U107" i="4" s="1"/>
  <c r="V107" i="4" s="1"/>
  <c r="AK107" i="4"/>
  <c r="AL107" i="4"/>
  <c r="I107" i="4"/>
  <c r="E107" i="4"/>
  <c r="AM107" i="4" a="1"/>
  <c r="AM107" i="4" l="1"/>
  <c r="M107" i="4"/>
  <c r="N107" i="4" s="1"/>
  <c r="F107" i="4"/>
  <c r="W107" i="4"/>
  <c r="Y107" i="4"/>
  <c r="Z107" i="4"/>
  <c r="P107" i="4" l="1"/>
  <c r="X107" i="4"/>
  <c r="AA107" i="4" s="1"/>
  <c r="AB107" i="4" s="1"/>
  <c r="Q107" i="4"/>
  <c r="G107" i="4"/>
  <c r="R107" i="4"/>
  <c r="S107" i="4" l="1"/>
  <c r="AC107" i="4"/>
  <c r="H108" i="4"/>
  <c r="AF107" i="4" l="1"/>
  <c r="B108" i="4" s="1"/>
  <c r="AI107" i="4"/>
  <c r="AJ107" i="4" s="1"/>
  <c r="AD107" i="4"/>
  <c r="AE107" i="4" s="1"/>
  <c r="AG107" i="4"/>
  <c r="C108" i="4" s="1"/>
  <c r="K108" i="4"/>
  <c r="T107" i="4"/>
  <c r="AN109" i="4" a="1"/>
  <c r="O109" i="4"/>
  <c r="AN109" i="4" l="1"/>
  <c r="AK108" i="4"/>
  <c r="AH107" i="4"/>
  <c r="D108" i="4" s="1"/>
  <c r="L108" i="4" s="1"/>
  <c r="U108" i="4" s="1"/>
  <c r="V108" i="4" s="1"/>
  <c r="AL108" i="4"/>
  <c r="I108" i="4"/>
  <c r="E108" i="4"/>
  <c r="AM108" i="4" a="1"/>
  <c r="AM108" i="4" l="1"/>
  <c r="F108" i="4"/>
  <c r="Y108" i="4"/>
  <c r="M108" i="4"/>
  <c r="W108" i="4"/>
  <c r="Z108" i="4"/>
  <c r="X108" i="4" l="1"/>
  <c r="AA108" i="4" s="1"/>
  <c r="AB108" i="4" s="1"/>
  <c r="P108" i="4"/>
  <c r="N108" i="4"/>
  <c r="G108" i="4" s="1"/>
  <c r="R108" i="4"/>
  <c r="Q108" i="4" l="1"/>
  <c r="S108" i="4" s="1"/>
  <c r="AC108" i="4"/>
  <c r="H109" i="4"/>
  <c r="K109" i="4" l="1"/>
  <c r="AD108" i="4"/>
  <c r="AE108" i="4" s="1"/>
  <c r="AI108" i="4"/>
  <c r="AJ108" i="4" s="1"/>
  <c r="AF108" i="4"/>
  <c r="B109" i="4" s="1"/>
  <c r="AG108" i="4"/>
  <c r="C109" i="4" s="1"/>
  <c r="T108" i="4"/>
  <c r="O110" i="4"/>
  <c r="AN110" i="4" a="1"/>
  <c r="AN110" i="4" l="1"/>
  <c r="AK109" i="4"/>
  <c r="I109" i="4"/>
  <c r="AH108" i="4"/>
  <c r="D109" i="4" s="1"/>
  <c r="AL109" i="4"/>
  <c r="E109" i="4"/>
  <c r="AM109" i="4" a="1"/>
  <c r="AM109" i="4" l="1"/>
  <c r="F109" i="4"/>
  <c r="L109" i="4"/>
  <c r="U109" i="4" s="1"/>
  <c r="V109" i="4" s="1"/>
  <c r="M109" i="4" l="1"/>
  <c r="N109" i="4" s="1"/>
  <c r="W109" i="4"/>
  <c r="X109" i="4" s="1"/>
  <c r="Y109" i="4"/>
  <c r="Z109" i="4"/>
  <c r="P109" i="4" l="1"/>
  <c r="Q109" i="4"/>
  <c r="AA109" i="4"/>
  <c r="AB109" i="4" s="1"/>
  <c r="G109" i="4"/>
  <c r="R109" i="4"/>
  <c r="S109" i="4" l="1"/>
  <c r="AC109" i="4"/>
  <c r="H110" i="4"/>
  <c r="AG109" i="4" l="1"/>
  <c r="C110" i="4" s="1"/>
  <c r="AD109" i="4"/>
  <c r="AE109" i="4" s="1"/>
  <c r="AI109" i="4"/>
  <c r="AJ109" i="4" s="1"/>
  <c r="AF109" i="4"/>
  <c r="B110" i="4" s="1"/>
  <c r="K110" i="4"/>
  <c r="T109" i="4"/>
  <c r="O111" i="4"/>
  <c r="AN111" i="4" a="1"/>
  <c r="AN111" i="4" l="1"/>
  <c r="AL110" i="4"/>
  <c r="AK110" i="4"/>
  <c r="AH109" i="4"/>
  <c r="D110" i="4" s="1"/>
  <c r="L110" i="4" s="1"/>
  <c r="U110" i="4" s="1"/>
  <c r="V110" i="4" s="1"/>
  <c r="I110" i="4"/>
  <c r="E110" i="4"/>
  <c r="AM110" i="4" a="1"/>
  <c r="AM110" i="4" l="1"/>
  <c r="F110" i="4"/>
  <c r="Y110" i="4"/>
  <c r="W110" i="4"/>
  <c r="M110" i="4"/>
  <c r="Z110" i="4"/>
  <c r="X110" i="4" l="1"/>
  <c r="AA110" i="4" s="1"/>
  <c r="AB110" i="4" s="1"/>
  <c r="P110" i="4"/>
  <c r="N110" i="4"/>
  <c r="R110" i="4"/>
  <c r="Q110" i="4" l="1"/>
  <c r="S110" i="4" s="1"/>
  <c r="G110" i="4"/>
  <c r="AC110" i="4"/>
  <c r="H111" i="4"/>
  <c r="K111" i="4" l="1"/>
  <c r="AG110" i="4"/>
  <c r="C111" i="4" s="1"/>
  <c r="AI110" i="4"/>
  <c r="AJ110" i="4" s="1"/>
  <c r="AD110" i="4"/>
  <c r="AE110" i="4" s="1"/>
  <c r="AF110" i="4"/>
  <c r="T110" i="4"/>
  <c r="AK111" i="4" l="1"/>
  <c r="B111" i="4"/>
  <c r="AH110" i="4"/>
  <c r="D111" i="4" s="1"/>
  <c r="AL111" i="4"/>
  <c r="AN112" i="4" a="1"/>
  <c r="AM111" i="4" a="1"/>
  <c r="O112" i="4"/>
  <c r="AN112" i="4" l="1"/>
  <c r="AM111" i="4"/>
  <c r="L111" i="4"/>
  <c r="U111" i="4" s="1"/>
  <c r="V111" i="4" s="1"/>
  <c r="I111" i="4"/>
  <c r="E111" i="4"/>
  <c r="F111" i="4" l="1"/>
  <c r="W111" i="4"/>
  <c r="Y111" i="4"/>
  <c r="M111" i="4"/>
  <c r="Z111" i="4"/>
  <c r="X111" i="4" l="1"/>
  <c r="AA111" i="4" s="1"/>
  <c r="AB111" i="4" s="1"/>
  <c r="N111" i="4"/>
  <c r="Q111" i="4" s="1"/>
  <c r="P111" i="4"/>
  <c r="R111" i="4"/>
  <c r="S111" i="4" l="1"/>
  <c r="G111" i="4"/>
  <c r="H112" i="4"/>
  <c r="AC111" i="4"/>
  <c r="K112" i="4" l="1"/>
  <c r="AD111" i="4"/>
  <c r="AE111" i="4" s="1"/>
  <c r="AI111" i="4"/>
  <c r="AJ111" i="4" s="1"/>
  <c r="AG111" i="4"/>
  <c r="C112" i="4" s="1"/>
  <c r="AF111" i="4"/>
  <c r="T111" i="4"/>
  <c r="AH111" i="4" l="1"/>
  <c r="D112" i="4" s="1"/>
  <c r="L112" i="4" s="1"/>
  <c r="U112" i="4" s="1"/>
  <c r="V112" i="4" s="1"/>
  <c r="B112" i="4"/>
  <c r="AK112" i="4"/>
  <c r="AL112" i="4"/>
  <c r="AN113" i="4" a="1"/>
  <c r="AM112" i="4" a="1"/>
  <c r="O113" i="4"/>
  <c r="AN113" i="4" l="1"/>
  <c r="AM112" i="4"/>
  <c r="M112" i="4"/>
  <c r="N112" i="4" s="1"/>
  <c r="Y112" i="4"/>
  <c r="I112" i="4"/>
  <c r="W112" i="4"/>
  <c r="E112" i="4"/>
  <c r="Z112" i="4"/>
  <c r="P112" i="4" l="1"/>
  <c r="F112" i="4"/>
  <c r="G112" i="4" s="1"/>
  <c r="Q112" i="4"/>
  <c r="R112" i="4"/>
  <c r="S112" i="4" l="1"/>
  <c r="X112" i="4"/>
  <c r="AA112" i="4" s="1"/>
  <c r="AB112" i="4" s="1"/>
  <c r="AC112" i="4"/>
  <c r="H113" i="4"/>
  <c r="AG112" i="4" l="1"/>
  <c r="C113" i="4" s="1"/>
  <c r="AF112" i="4"/>
  <c r="B113" i="4" s="1"/>
  <c r="AI112" i="4"/>
  <c r="AJ112" i="4" s="1"/>
  <c r="AD112" i="4"/>
  <c r="AE112" i="4" s="1"/>
  <c r="K113" i="4"/>
  <c r="T112" i="4"/>
  <c r="AN114" i="4" a="1"/>
  <c r="O114" i="4"/>
  <c r="AN114" i="4" l="1"/>
  <c r="AH112" i="4"/>
  <c r="D113" i="4" s="1"/>
  <c r="L113" i="4" s="1"/>
  <c r="U113" i="4" s="1"/>
  <c r="V113" i="4" s="1"/>
  <c r="Y113" i="4" s="1"/>
  <c r="AK113" i="4"/>
  <c r="AL113" i="4"/>
  <c r="I113" i="4"/>
  <c r="E113" i="4"/>
  <c r="Z113" i="4"/>
  <c r="AM113" i="4" a="1"/>
  <c r="AM113" i="4" l="1"/>
  <c r="M113" i="4"/>
  <c r="N113" i="4" s="1"/>
  <c r="W113" i="4"/>
  <c r="F113" i="4"/>
  <c r="G113" i="4" l="1"/>
  <c r="Q113" i="4"/>
  <c r="P113" i="4"/>
  <c r="X113" i="4"/>
  <c r="AA113" i="4" s="1"/>
  <c r="AB113" i="4" s="1"/>
  <c r="R113" i="4"/>
  <c r="S113" i="4" l="1"/>
  <c r="AC113" i="4"/>
  <c r="H114" i="4"/>
  <c r="K114" i="4" l="1"/>
  <c r="AD113" i="4"/>
  <c r="AE113" i="4" s="1"/>
  <c r="AF113" i="4"/>
  <c r="B114" i="4" s="1"/>
  <c r="AI113" i="4"/>
  <c r="AJ113" i="4" s="1"/>
  <c r="AG113" i="4"/>
  <c r="C114" i="4" s="1"/>
  <c r="T113" i="4"/>
  <c r="AN115" i="4" a="1"/>
  <c r="O115" i="4"/>
  <c r="AN115" i="4" l="1"/>
  <c r="AL114" i="4"/>
  <c r="I114" i="4"/>
  <c r="AK114" i="4"/>
  <c r="AH113" i="4"/>
  <c r="D114" i="4" s="1"/>
  <c r="L114" i="4" s="1"/>
  <c r="U114" i="4" s="1"/>
  <c r="V114" i="4" s="1"/>
  <c r="Y114" i="4" s="1"/>
  <c r="E114" i="4"/>
  <c r="AM114" i="4" a="1"/>
  <c r="Z114" i="4"/>
  <c r="AM114" i="4" l="1"/>
  <c r="F114" i="4"/>
  <c r="W114" i="4"/>
  <c r="M114" i="4"/>
  <c r="N114" i="4" s="1"/>
  <c r="X114" i="4" l="1"/>
  <c r="AA114" i="4" s="1"/>
  <c r="AB114" i="4" s="1"/>
  <c r="P114" i="4"/>
  <c r="G114" i="4"/>
  <c r="Q114" i="4"/>
  <c r="R114" i="4"/>
  <c r="S114" i="4" l="1"/>
  <c r="T114" i="4" s="1"/>
  <c r="AC114" i="4"/>
  <c r="H115" i="4"/>
  <c r="K115" i="4" l="1"/>
  <c r="AD114" i="4"/>
  <c r="AE114" i="4" s="1"/>
  <c r="AF114" i="4"/>
  <c r="AG114" i="4"/>
  <c r="C115" i="4" s="1"/>
  <c r="AI114" i="4"/>
  <c r="AJ114" i="4" s="1"/>
  <c r="AL115" i="4" l="1"/>
  <c r="AK115" i="4"/>
  <c r="B115" i="4"/>
  <c r="AH114" i="4"/>
  <c r="D115" i="4" s="1"/>
  <c r="L115" i="4" s="1"/>
  <c r="U115" i="4" s="1"/>
  <c r="V115" i="4" s="1"/>
  <c r="Y115" i="4" s="1"/>
  <c r="AM115" i="4" a="1"/>
  <c r="Z115" i="4"/>
  <c r="AN116" i="4" a="1"/>
  <c r="O116" i="4"/>
  <c r="AN116" i="4" l="1"/>
  <c r="AM115" i="4"/>
  <c r="M115" i="4"/>
  <c r="N115" i="4" s="1"/>
  <c r="W115" i="4"/>
  <c r="I115" i="4"/>
  <c r="E115" i="4"/>
  <c r="P115" i="4" l="1"/>
  <c r="F115" i="4"/>
  <c r="G115" i="4" s="1"/>
  <c r="Q115" i="4"/>
  <c r="R115" i="4"/>
  <c r="X115" i="4" l="1"/>
  <c r="AA115" i="4" s="1"/>
  <c r="AB115" i="4" s="1"/>
  <c r="S115" i="4"/>
  <c r="H116" i="4"/>
  <c r="AC115" i="4"/>
  <c r="K116" i="4" l="1"/>
  <c r="AG115" i="4"/>
  <c r="C116" i="4" s="1"/>
  <c r="AF115" i="4"/>
  <c r="B116" i="4" s="1"/>
  <c r="AD115" i="4"/>
  <c r="AE115" i="4" s="1"/>
  <c r="AI115" i="4"/>
  <c r="AJ115" i="4" s="1"/>
  <c r="T115" i="4"/>
  <c r="AN117" i="4" a="1"/>
  <c r="O117" i="4"/>
  <c r="AN117" i="4" l="1"/>
  <c r="AL116" i="4"/>
  <c r="AH115" i="4"/>
  <c r="D116" i="4" s="1"/>
  <c r="L116" i="4" s="1"/>
  <c r="U116" i="4" s="1"/>
  <c r="V116" i="4" s="1"/>
  <c r="Y116" i="4" s="1"/>
  <c r="AK116" i="4"/>
  <c r="I116" i="4"/>
  <c r="E116" i="4"/>
  <c r="Z116" i="4"/>
  <c r="AM116" i="4" a="1"/>
  <c r="AM116" i="4" l="1"/>
  <c r="W116" i="4"/>
  <c r="M116" i="4"/>
  <c r="F116" i="4"/>
  <c r="X116" i="4" l="1"/>
  <c r="AA116" i="4" s="1"/>
  <c r="AB116" i="4" s="1"/>
  <c r="P116" i="4"/>
  <c r="N116" i="4"/>
  <c r="R116" i="4"/>
  <c r="Q116" i="4" l="1"/>
  <c r="S116" i="4" s="1"/>
  <c r="G116" i="4"/>
  <c r="H117" i="4"/>
  <c r="AC116" i="4"/>
  <c r="K117" i="4" l="1"/>
  <c r="AD116" i="4"/>
  <c r="AE116" i="4" s="1"/>
  <c r="AI116" i="4"/>
  <c r="AJ116" i="4" s="1"/>
  <c r="AG116" i="4"/>
  <c r="C117" i="4" s="1"/>
  <c r="AF116" i="4"/>
  <c r="T116" i="4"/>
  <c r="AH116" i="4" l="1"/>
  <c r="D117" i="4" s="1"/>
  <c r="L117" i="4" s="1"/>
  <c r="U117" i="4" s="1"/>
  <c r="V117" i="4" s="1"/>
  <c r="AK117" i="4"/>
  <c r="AL117" i="4"/>
  <c r="B117" i="4"/>
  <c r="AM117" i="4" a="1"/>
  <c r="AN118" i="4" a="1"/>
  <c r="O118" i="4"/>
  <c r="AN118" i="4" l="1"/>
  <c r="AM117" i="4"/>
  <c r="M117" i="4"/>
  <c r="P117" i="4" s="1"/>
  <c r="Y117" i="4"/>
  <c r="W117" i="4"/>
  <c r="I117" i="4"/>
  <c r="E117" i="4"/>
  <c r="Z117" i="4"/>
  <c r="R117" i="4"/>
  <c r="N117" i="4" l="1"/>
  <c r="Q117" i="4" s="1"/>
  <c r="S117" i="4" s="1"/>
  <c r="T117" i="4" s="1"/>
  <c r="F117" i="4"/>
  <c r="X117" i="4" s="1"/>
  <c r="AA117" i="4" s="1"/>
  <c r="AB117" i="4" s="1"/>
  <c r="H118" i="4"/>
  <c r="AC117" i="4"/>
  <c r="G117" i="4" l="1"/>
  <c r="K118" i="4"/>
  <c r="AI117" i="4"/>
  <c r="AJ117" i="4" s="1"/>
  <c r="AG117" i="4"/>
  <c r="C118" i="4" s="1"/>
  <c r="AD117" i="4"/>
  <c r="AE117" i="4" s="1"/>
  <c r="AF117" i="4"/>
  <c r="AH117" i="4" l="1"/>
  <c r="D118" i="4" s="1"/>
  <c r="L118" i="4" s="1"/>
  <c r="U118" i="4" s="1"/>
  <c r="V118" i="4" s="1"/>
  <c r="B118" i="4"/>
  <c r="AK118" i="4"/>
  <c r="AL118" i="4"/>
  <c r="O119" i="4"/>
  <c r="AM118" i="4" a="1"/>
  <c r="AN119" i="4" a="1"/>
  <c r="AN119" i="4" l="1"/>
  <c r="AM118" i="4"/>
  <c r="Y118" i="4"/>
  <c r="M118" i="4"/>
  <c r="P118" i="4" s="1"/>
  <c r="I118" i="4"/>
  <c r="W118" i="4"/>
  <c r="E118" i="4"/>
  <c r="R118" i="4"/>
  <c r="Z118" i="4"/>
  <c r="N118" i="4" l="1"/>
  <c r="Q118" i="4" s="1"/>
  <c r="S118" i="4" s="1"/>
  <c r="T118" i="4" s="1"/>
  <c r="F118" i="4"/>
  <c r="H119" i="4"/>
  <c r="G118" i="4" l="1"/>
  <c r="X118" i="4"/>
  <c r="AA118" i="4" s="1"/>
  <c r="AB118" i="4" s="1"/>
  <c r="K119" i="4"/>
  <c r="AC118" i="4"/>
  <c r="AI118" i="4" l="1"/>
  <c r="AJ118" i="4" s="1"/>
  <c r="AD118" i="4"/>
  <c r="AE118" i="4" s="1"/>
  <c r="AF118" i="4"/>
  <c r="B119" i="4" s="1"/>
  <c r="AG118" i="4"/>
  <c r="C119" i="4" s="1"/>
  <c r="O120" i="4"/>
  <c r="AN120" i="4" a="1"/>
  <c r="AL119" i="4" l="1"/>
  <c r="AK119" i="4"/>
  <c r="AN120" i="4"/>
  <c r="AH118" i="4"/>
  <c r="D119" i="4" s="1"/>
  <c r="L119" i="4" s="1"/>
  <c r="U119" i="4" s="1"/>
  <c r="V119" i="4" s="1"/>
  <c r="W119" i="4" s="1"/>
  <c r="I119" i="4"/>
  <c r="E119" i="4"/>
  <c r="AM119" i="4" a="1"/>
  <c r="AM119" i="4" l="1"/>
  <c r="Y119" i="4"/>
  <c r="M119" i="4"/>
  <c r="P119" i="4" s="1"/>
  <c r="F119" i="4"/>
  <c r="X119" i="4" s="1"/>
  <c r="R119" i="4"/>
  <c r="Z119" i="4"/>
  <c r="N119" i="4" l="1"/>
  <c r="Q119" i="4" s="1"/>
  <c r="S119" i="4" s="1"/>
  <c r="T119" i="4" s="1"/>
  <c r="AA119" i="4"/>
  <c r="AB119" i="4" s="1"/>
  <c r="H120" i="4"/>
  <c r="AC119" i="4"/>
  <c r="G119" i="4" l="1"/>
  <c r="K120" i="4"/>
  <c r="AD119" i="4"/>
  <c r="AE119" i="4" s="1"/>
  <c r="AI119" i="4"/>
  <c r="AJ119" i="4" s="1"/>
  <c r="AG119" i="4"/>
  <c r="C120" i="4" s="1"/>
  <c r="AF119" i="4"/>
  <c r="AL120" i="4" l="1"/>
  <c r="AH119" i="4"/>
  <c r="D120" i="4" s="1"/>
  <c r="L120" i="4" s="1"/>
  <c r="U120" i="4" s="1"/>
  <c r="V120" i="4" s="1"/>
  <c r="AK120" i="4"/>
  <c r="B120" i="4"/>
  <c r="I120" i="4" s="1"/>
  <c r="E120" i="4"/>
  <c r="AM120" i="4" a="1"/>
  <c r="AN121" i="4" a="1"/>
  <c r="O121" i="4"/>
  <c r="Y120" i="4" l="1"/>
  <c r="AN121" i="4"/>
  <c r="AM120" i="4"/>
  <c r="W120" i="4"/>
  <c r="M120" i="4"/>
  <c r="N120" i="4" s="1"/>
  <c r="Q120" i="4" s="1"/>
  <c r="F120" i="4"/>
  <c r="Z120" i="4"/>
  <c r="G120" i="4" l="1"/>
  <c r="P120" i="4"/>
  <c r="X120" i="4"/>
  <c r="AA120" i="4" s="1"/>
  <c r="AB120" i="4" s="1"/>
  <c r="R120" i="4"/>
  <c r="S120" i="4" l="1"/>
  <c r="H121" i="4"/>
  <c r="AC120" i="4"/>
  <c r="AD120" i="4" l="1"/>
  <c r="AE120" i="4" s="1"/>
  <c r="AG120" i="4"/>
  <c r="C121" i="4" s="1"/>
  <c r="AI120" i="4"/>
  <c r="AJ120" i="4" s="1"/>
  <c r="AF120" i="4"/>
  <c r="K121" i="4"/>
  <c r="T120" i="4"/>
  <c r="AH120" i="4"/>
  <c r="D121" i="4" s="1"/>
  <c r="L121" i="4" s="1"/>
  <c r="U121" i="4" s="1"/>
  <c r="V121" i="4" s="1"/>
  <c r="B121" i="4"/>
  <c r="AL121" i="4"/>
  <c r="AK121" i="4"/>
  <c r="AN122" i="4" a="1"/>
  <c r="AM121" i="4" a="1"/>
  <c r="O122" i="4"/>
  <c r="AN122" i="4" l="1"/>
  <c r="I121" i="4"/>
  <c r="AM121" i="4"/>
  <c r="W121" i="4"/>
  <c r="Y121" i="4"/>
  <c r="M121" i="4"/>
  <c r="E121" i="4"/>
  <c r="Z121" i="4"/>
  <c r="F121" i="4" l="1"/>
  <c r="X121" i="4" s="1"/>
  <c r="AA121" i="4" s="1"/>
  <c r="AB121" i="4" s="1"/>
  <c r="N121" i="4"/>
  <c r="P121" i="4"/>
  <c r="R121" i="4"/>
  <c r="Q121" i="4" l="1"/>
  <c r="S121" i="4" s="1"/>
  <c r="G121" i="4"/>
  <c r="AC121" i="4"/>
  <c r="H122" i="4"/>
  <c r="K122" i="4" l="1"/>
  <c r="AD121" i="4"/>
  <c r="AE121" i="4" s="1"/>
  <c r="AI121" i="4"/>
  <c r="AJ121" i="4" s="1"/>
  <c r="AG121" i="4"/>
  <c r="C122" i="4" s="1"/>
  <c r="AF121" i="4"/>
  <c r="T121" i="4"/>
  <c r="AH121" i="4" l="1"/>
  <c r="D122" i="4" s="1"/>
  <c r="L122" i="4" s="1"/>
  <c r="U122" i="4" s="1"/>
  <c r="V122" i="4" s="1"/>
  <c r="AL122" i="4"/>
  <c r="B122" i="4"/>
  <c r="AK122" i="4"/>
  <c r="O123" i="4"/>
  <c r="AM122" i="4" a="1"/>
  <c r="AN123" i="4" a="1"/>
  <c r="AN123" i="4" l="1"/>
  <c r="AM122" i="4"/>
  <c r="Y122" i="4"/>
  <c r="W122" i="4"/>
  <c r="M122" i="4"/>
  <c r="P122" i="4" s="1"/>
  <c r="I122" i="4"/>
  <c r="E122" i="4"/>
  <c r="Z122" i="4"/>
  <c r="R122" i="4"/>
  <c r="N122" i="4" l="1"/>
  <c r="Q122" i="4" s="1"/>
  <c r="S122" i="4" s="1"/>
  <c r="F122" i="4"/>
  <c r="X122" i="4" s="1"/>
  <c r="AA122" i="4" s="1"/>
  <c r="AB122" i="4" s="1"/>
  <c r="H123" i="4"/>
  <c r="AC122" i="4"/>
  <c r="G122" i="4" l="1"/>
  <c r="K123" i="4"/>
  <c r="AD122" i="4"/>
  <c r="AE122" i="4" s="1"/>
  <c r="AI122" i="4"/>
  <c r="AJ122" i="4" s="1"/>
  <c r="AG122" i="4"/>
  <c r="C123" i="4" s="1"/>
  <c r="AF122" i="4"/>
  <c r="T122" i="4"/>
  <c r="AH122" i="4" l="1"/>
  <c r="D123" i="4" s="1"/>
  <c r="L123" i="4" s="1"/>
  <c r="U123" i="4" s="1"/>
  <c r="V123" i="4" s="1"/>
  <c r="B123" i="4"/>
  <c r="AK123" i="4"/>
  <c r="AL123" i="4"/>
  <c r="AN124" i="4" a="1"/>
  <c r="AM123" i="4" a="1"/>
  <c r="O124" i="4"/>
  <c r="AN124" i="4" l="1"/>
  <c r="AM123" i="4"/>
  <c r="M123" i="4"/>
  <c r="N123" i="4" s="1"/>
  <c r="W123" i="4"/>
  <c r="Y123" i="4"/>
  <c r="I123" i="4"/>
  <c r="E123" i="4"/>
  <c r="Z123" i="4"/>
  <c r="P123" i="4" l="1"/>
  <c r="F123" i="4"/>
  <c r="G123" i="4" s="1"/>
  <c r="Q123" i="4"/>
  <c r="R123" i="4"/>
  <c r="S123" i="4" l="1"/>
  <c r="X123" i="4"/>
  <c r="AA123" i="4" s="1"/>
  <c r="AB123" i="4" s="1"/>
  <c r="H124" i="4"/>
  <c r="AC123" i="4"/>
  <c r="K124" i="4" l="1"/>
  <c r="AG123" i="4"/>
  <c r="C124" i="4" s="1"/>
  <c r="AF123" i="4"/>
  <c r="AD123" i="4"/>
  <c r="AE123" i="4" s="1"/>
  <c r="AI123" i="4"/>
  <c r="AJ123" i="4" s="1"/>
  <c r="T123" i="4"/>
  <c r="AH123" i="4" l="1"/>
  <c r="D124" i="4" s="1"/>
  <c r="L124" i="4" s="1"/>
  <c r="U124" i="4" s="1"/>
  <c r="V124" i="4" s="1"/>
  <c r="AL124" i="4"/>
  <c r="B124" i="4"/>
  <c r="AK124" i="4"/>
  <c r="O125" i="4"/>
  <c r="AN125" i="4" a="1"/>
  <c r="AM124" i="4" a="1"/>
  <c r="AN125" i="4" l="1"/>
  <c r="I124" i="4"/>
  <c r="AM124" i="4"/>
  <c r="M124" i="4"/>
  <c r="N124" i="4" s="1"/>
  <c r="W124" i="4"/>
  <c r="Y124" i="4"/>
  <c r="E124" i="4"/>
  <c r="Z124" i="4"/>
  <c r="F124" i="4" l="1"/>
  <c r="X124" i="4" s="1"/>
  <c r="AA124" i="4" s="1"/>
  <c r="AB124" i="4" s="1"/>
  <c r="Q124" i="4"/>
  <c r="P124" i="4"/>
  <c r="R124" i="4"/>
  <c r="G124" i="4" l="1"/>
  <c r="S124" i="4"/>
  <c r="AC124" i="4"/>
  <c r="H125" i="4"/>
  <c r="K125" i="4" l="1"/>
  <c r="AI124" i="4"/>
  <c r="AJ124" i="4" s="1"/>
  <c r="AD124" i="4"/>
  <c r="AE124" i="4" s="1"/>
  <c r="AG124" i="4"/>
  <c r="C125" i="4" s="1"/>
  <c r="AF124" i="4"/>
  <c r="B125" i="4" s="1"/>
  <c r="T124" i="4"/>
  <c r="AN126" i="4" a="1"/>
  <c r="O126" i="4"/>
  <c r="AK125" i="4" l="1"/>
  <c r="AL125" i="4"/>
  <c r="AN126" i="4"/>
  <c r="AH124" i="4"/>
  <c r="D125" i="4" s="1"/>
  <c r="L125" i="4" s="1"/>
  <c r="U125" i="4" s="1"/>
  <c r="V125" i="4" s="1"/>
  <c r="Y125" i="4" s="1"/>
  <c r="I125" i="4"/>
  <c r="E125" i="4"/>
  <c r="AM125" i="4" a="1"/>
  <c r="Z125" i="4"/>
  <c r="AM125" i="4" l="1"/>
  <c r="M125" i="4"/>
  <c r="N125" i="4" s="1"/>
  <c r="W125" i="4"/>
  <c r="F125" i="4"/>
  <c r="X125" i="4" l="1"/>
  <c r="AA125" i="4" s="1"/>
  <c r="AB125" i="4" s="1"/>
  <c r="P125" i="4"/>
  <c r="Q125" i="4"/>
  <c r="G125" i="4"/>
  <c r="R125" i="4"/>
  <c r="S125" i="4" l="1"/>
  <c r="AC125" i="4"/>
  <c r="H126" i="4"/>
  <c r="K126" i="4" l="1"/>
  <c r="AI125" i="4"/>
  <c r="AJ125" i="4" s="1"/>
  <c r="AF125" i="4"/>
  <c r="B126" i="4" s="1"/>
  <c r="AD125" i="4"/>
  <c r="AE125" i="4" s="1"/>
  <c r="AG125" i="4"/>
  <c r="C126" i="4" s="1"/>
  <c r="T125" i="4"/>
  <c r="AK126" i="4"/>
  <c r="AN127" i="4" a="1"/>
  <c r="O127" i="4"/>
  <c r="AL126" i="4" l="1"/>
  <c r="AH125" i="4"/>
  <c r="D126" i="4" s="1"/>
  <c r="L126" i="4" s="1"/>
  <c r="U126" i="4" s="1"/>
  <c r="V126" i="4" s="1"/>
  <c r="AN127" i="4"/>
  <c r="I126" i="4"/>
  <c r="E126" i="4"/>
  <c r="AM126" i="4" a="1"/>
  <c r="AM126" i="4" l="1"/>
  <c r="F126" i="4"/>
  <c r="Y126" i="4"/>
  <c r="W126" i="4"/>
  <c r="M126" i="4"/>
  <c r="Z126" i="4"/>
  <c r="X126" i="4" l="1"/>
  <c r="AA126" i="4" s="1"/>
  <c r="AB126" i="4" s="1"/>
  <c r="N126" i="4"/>
  <c r="Q126" i="4" s="1"/>
  <c r="P126" i="4"/>
  <c r="R126" i="4"/>
  <c r="S126" i="4" l="1"/>
  <c r="G126" i="4"/>
  <c r="H127" i="4"/>
  <c r="AC126" i="4"/>
  <c r="K127" i="4" l="1"/>
  <c r="AI126" i="4"/>
  <c r="AJ126" i="4" s="1"/>
  <c r="AD126" i="4"/>
  <c r="AE126" i="4" s="1"/>
  <c r="AG126" i="4"/>
  <c r="C127" i="4" s="1"/>
  <c r="AF126" i="4"/>
  <c r="B127" i="4" s="1"/>
  <c r="T126" i="4"/>
  <c r="O128" i="4"/>
  <c r="AN128" i="4" a="1"/>
  <c r="AN128" i="4" l="1"/>
  <c r="I127" i="4"/>
  <c r="AL127" i="4"/>
  <c r="AK127" i="4"/>
  <c r="AH126" i="4"/>
  <c r="D127" i="4" s="1"/>
  <c r="E127" i="4"/>
  <c r="AM127" i="4" a="1"/>
  <c r="AM127" i="4" l="1"/>
  <c r="F127" i="4"/>
  <c r="L127" i="4"/>
  <c r="U127" i="4" s="1"/>
  <c r="V127" i="4" s="1"/>
  <c r="M127" i="4" l="1"/>
  <c r="P127" i="4" s="1"/>
  <c r="W127" i="4"/>
  <c r="X127" i="4" s="1"/>
  <c r="Y127" i="4"/>
  <c r="R127" i="4"/>
  <c r="Z127" i="4"/>
  <c r="N127" i="4" l="1"/>
  <c r="Q127" i="4" s="1"/>
  <c r="S127" i="4" s="1"/>
  <c r="T127" i="4" s="1"/>
  <c r="AA127" i="4"/>
  <c r="AB127" i="4" s="1"/>
  <c r="H128" i="4"/>
  <c r="AC127" i="4"/>
  <c r="G127" i="4" l="1"/>
  <c r="AI127" i="4"/>
  <c r="AJ127" i="4" s="1"/>
  <c r="AD127" i="4"/>
  <c r="AE127" i="4" s="1"/>
  <c r="AF127" i="4"/>
  <c r="B128" i="4" s="1"/>
  <c r="AG127" i="4"/>
  <c r="C128" i="4" s="1"/>
  <c r="K128" i="4"/>
  <c r="O129" i="4"/>
  <c r="AN129" i="4" a="1"/>
  <c r="AN129" i="4" l="1"/>
  <c r="AK128" i="4"/>
  <c r="AL128" i="4"/>
  <c r="AH127" i="4"/>
  <c r="D128" i="4" s="1"/>
  <c r="I128" i="4"/>
  <c r="E128" i="4"/>
  <c r="AM128" i="4" a="1"/>
  <c r="AM128" i="4" l="1"/>
  <c r="F128" i="4"/>
  <c r="L128" i="4"/>
  <c r="U128" i="4" s="1"/>
  <c r="V128" i="4" s="1"/>
  <c r="M128" i="4" l="1"/>
  <c r="P128" i="4" s="1"/>
  <c r="W128" i="4"/>
  <c r="X128" i="4" s="1"/>
  <c r="Y128" i="4"/>
  <c r="Z128" i="4"/>
  <c r="R128" i="4"/>
  <c r="N128" i="4" l="1"/>
  <c r="Q128" i="4" s="1"/>
  <c r="S128" i="4" s="1"/>
  <c r="T128" i="4" s="1"/>
  <c r="AA128" i="4"/>
  <c r="AB128" i="4" s="1"/>
  <c r="AC128" i="4"/>
  <c r="H129" i="4"/>
  <c r="G128" i="4" l="1"/>
  <c r="K129" i="4"/>
  <c r="AD128" i="4"/>
  <c r="AE128" i="4" s="1"/>
  <c r="AG128" i="4"/>
  <c r="C129" i="4" s="1"/>
  <c r="AI128" i="4"/>
  <c r="AJ128" i="4" s="1"/>
  <c r="AF128" i="4"/>
  <c r="AH128" i="4" l="1"/>
  <c r="D129" i="4" s="1"/>
  <c r="L129" i="4" s="1"/>
  <c r="U129" i="4" s="1"/>
  <c r="V129" i="4" s="1"/>
  <c r="B129" i="4"/>
  <c r="AL129" i="4"/>
  <c r="AK129" i="4"/>
  <c r="O130" i="4"/>
  <c r="AN130" i="4" a="1"/>
  <c r="AM129" i="4" a="1"/>
  <c r="AN130" i="4" l="1"/>
  <c r="I129" i="4"/>
  <c r="AM129" i="4"/>
  <c r="M129" i="4"/>
  <c r="P129" i="4" s="1"/>
  <c r="W129" i="4"/>
  <c r="Y129" i="4"/>
  <c r="E129" i="4"/>
  <c r="R129" i="4"/>
  <c r="Z129" i="4"/>
  <c r="F129" i="4" l="1"/>
  <c r="X129" i="4" s="1"/>
  <c r="AA129" i="4" s="1"/>
  <c r="AB129" i="4" s="1"/>
  <c r="N129" i="4"/>
  <c r="G129" i="4" l="1"/>
  <c r="Q129" i="4"/>
  <c r="S129" i="4" s="1"/>
  <c r="T129" i="4" s="1"/>
  <c r="AC129" i="4"/>
  <c r="H130" i="4"/>
  <c r="K130" i="4" l="1"/>
  <c r="AG129" i="4"/>
  <c r="C130" i="4" s="1"/>
  <c r="AI129" i="4"/>
  <c r="AJ129" i="4" s="1"/>
  <c r="AD129" i="4"/>
  <c r="AE129" i="4" s="1"/>
  <c r="AF129" i="4"/>
  <c r="AH129" i="4" l="1"/>
  <c r="D130" i="4" s="1"/>
  <c r="L130" i="4" s="1"/>
  <c r="U130" i="4" s="1"/>
  <c r="V130" i="4" s="1"/>
  <c r="AK130" i="4"/>
  <c r="B130" i="4"/>
  <c r="AL130" i="4"/>
  <c r="AM130" i="4" a="1"/>
  <c r="AN131" i="4" a="1"/>
  <c r="O131" i="4"/>
  <c r="AN131" i="4" l="1"/>
  <c r="M130" i="4"/>
  <c r="N130" i="4" s="1"/>
  <c r="W130" i="4"/>
  <c r="AM130" i="4"/>
  <c r="I130" i="4"/>
  <c r="Y130" i="4"/>
  <c r="E130" i="4"/>
  <c r="Z130" i="4"/>
  <c r="P130" i="4" l="1"/>
  <c r="F130" i="4"/>
  <c r="G130" i="4" s="1"/>
  <c r="Q130" i="4"/>
  <c r="R130" i="4"/>
  <c r="S130" i="4" l="1"/>
  <c r="X130" i="4"/>
  <c r="AA130" i="4" s="1"/>
  <c r="AB130" i="4" s="1"/>
  <c r="AC130" i="4"/>
  <c r="H131" i="4"/>
  <c r="AF130" i="4" l="1"/>
  <c r="AI130" i="4"/>
  <c r="AJ130" i="4" s="1"/>
  <c r="AG130" i="4"/>
  <c r="C131" i="4" s="1"/>
  <c r="AD130" i="4"/>
  <c r="AE130" i="4" s="1"/>
  <c r="K131" i="4"/>
  <c r="T130" i="4"/>
  <c r="AL131" i="4" l="1"/>
  <c r="AK131" i="4"/>
  <c r="AH130" i="4"/>
  <c r="D131" i="4" s="1"/>
  <c r="L131" i="4" s="1"/>
  <c r="U131" i="4" s="1"/>
  <c r="V131" i="4" s="1"/>
  <c r="B131" i="4"/>
  <c r="AM131" i="4" a="1"/>
  <c r="O132" i="4"/>
  <c r="AN132" i="4" a="1"/>
  <c r="AN132" i="4" l="1"/>
  <c r="M131" i="4"/>
  <c r="W131" i="4"/>
  <c r="AM131" i="4"/>
  <c r="N131" i="4"/>
  <c r="Y131" i="4"/>
  <c r="I131" i="4"/>
  <c r="P131" i="4"/>
  <c r="E131" i="4"/>
  <c r="Z131" i="4"/>
  <c r="R131" i="4"/>
  <c r="F131" i="4" l="1"/>
  <c r="Q131" i="4"/>
  <c r="S131" i="4" s="1"/>
  <c r="T131" i="4" s="1"/>
  <c r="H132" i="4"/>
  <c r="G131" i="4" l="1"/>
  <c r="X131" i="4"/>
  <c r="AA131" i="4" s="1"/>
  <c r="AB131" i="4" s="1"/>
  <c r="K132" i="4"/>
  <c r="AC131" i="4"/>
  <c r="AF131" i="4" l="1"/>
  <c r="B132" i="4" s="1"/>
  <c r="AI131" i="4"/>
  <c r="AD131" i="4"/>
  <c r="AE131" i="4" s="1"/>
  <c r="AG131" i="4"/>
  <c r="C132" i="4" s="1"/>
  <c r="I132" i="4" s="1"/>
  <c r="AK132" i="4"/>
  <c r="O133" i="4"/>
  <c r="AN133" i="4" a="1"/>
  <c r="E132" i="4" l="1"/>
  <c r="AH131" i="4"/>
  <c r="D132" i="4" s="1"/>
  <c r="L132" i="4" s="1"/>
  <c r="U132" i="4" s="1"/>
  <c r="V132" i="4" s="1"/>
  <c r="W132" i="4" s="1"/>
  <c r="AN133" i="4"/>
  <c r="AJ131" i="4"/>
  <c r="AL132" i="4"/>
  <c r="F132" i="4"/>
  <c r="AM132" i="4" a="1"/>
  <c r="X132" i="4" l="1"/>
  <c r="Y132" i="4"/>
  <c r="M132" i="4"/>
  <c r="N132" i="4" s="1"/>
  <c r="Q132" i="4" s="1"/>
  <c r="AM132" i="4"/>
  <c r="Z132" i="4"/>
  <c r="G132" i="4" l="1"/>
  <c r="AA132" i="4"/>
  <c r="AB132" i="4" s="1"/>
  <c r="P132" i="4"/>
  <c r="R132" i="4"/>
  <c r="S132" i="4" l="1"/>
  <c r="T132" i="4"/>
  <c r="AC132" i="4"/>
  <c r="H133" i="4"/>
  <c r="K133" i="4" l="1"/>
  <c r="AG132" i="4"/>
  <c r="C133" i="4" s="1"/>
  <c r="E133" i="4" s="1"/>
  <c r="AI132" i="4"/>
  <c r="AJ132" i="4" s="1"/>
  <c r="AD132" i="4"/>
  <c r="AE132" i="4" s="1"/>
  <c r="AF132" i="4"/>
  <c r="AH132" i="4" s="1"/>
  <c r="D133" i="4" s="1"/>
  <c r="L133" i="4" s="1"/>
  <c r="U133" i="4" s="1"/>
  <c r="V133" i="4" s="1"/>
  <c r="M133" i="4" l="1"/>
  <c r="AK133" i="4"/>
  <c r="AL133" i="4"/>
  <c r="B133" i="4"/>
  <c r="W133" i="4"/>
  <c r="N133" i="4"/>
  <c r="Q133" i="4" s="1"/>
  <c r="F133" i="4"/>
  <c r="X133" i="4" s="1"/>
  <c r="AN134" i="4" a="1"/>
  <c r="O134" i="4"/>
  <c r="AM133" i="4" a="1"/>
  <c r="AM133" i="4" l="1"/>
  <c r="AN134" i="4"/>
  <c r="I133" i="4"/>
  <c r="P133" i="4"/>
  <c r="Y133" i="4"/>
  <c r="G133" i="4"/>
  <c r="R133" i="4"/>
  <c r="Z133" i="4"/>
  <c r="AA133" i="4" l="1"/>
  <c r="AB133" i="4" s="1"/>
  <c r="S133" i="4"/>
  <c r="AC133" i="4"/>
  <c r="H134" i="4"/>
  <c r="K134" i="4" l="1"/>
  <c r="AF133" i="4"/>
  <c r="B134" i="4" s="1"/>
  <c r="AD133" i="4"/>
  <c r="AE133" i="4" s="1"/>
  <c r="AG133" i="4"/>
  <c r="C134" i="4" s="1"/>
  <c r="E134" i="4" s="1"/>
  <c r="AI133" i="4"/>
  <c r="AJ133" i="4" s="1"/>
  <c r="T133" i="4"/>
  <c r="AN135" i="4" a="1"/>
  <c r="O135" i="4"/>
  <c r="AN135" i="4" l="1"/>
  <c r="AH133" i="4"/>
  <c r="D134" i="4" s="1"/>
  <c r="AL134" i="4"/>
  <c r="AK134" i="4"/>
  <c r="I134" i="4"/>
  <c r="F134" i="4"/>
  <c r="AM134" i="4" a="1"/>
  <c r="AM134" i="4" l="1"/>
  <c r="L134" i="4"/>
  <c r="U134" i="4" s="1"/>
  <c r="V134" i="4" s="1"/>
  <c r="W134" i="4" l="1"/>
  <c r="Y134" i="4"/>
  <c r="M134" i="4"/>
  <c r="X134" i="4"/>
  <c r="Z134" i="4"/>
  <c r="AA134" i="4" l="1"/>
  <c r="AB134" i="4" s="1"/>
  <c r="P134" i="4"/>
  <c r="N134" i="4"/>
  <c r="R134" i="4"/>
  <c r="Q134" i="4" l="1"/>
  <c r="S134" i="4" s="1"/>
  <c r="G134" i="4"/>
  <c r="AC134" i="4"/>
  <c r="H135" i="4"/>
  <c r="K135" i="4" l="1"/>
  <c r="AI134" i="4"/>
  <c r="AJ134" i="4" s="1"/>
  <c r="AG134" i="4"/>
  <c r="C135" i="4" s="1"/>
  <c r="E135" i="4" s="1"/>
  <c r="F135" i="4" s="1"/>
  <c r="AD134" i="4"/>
  <c r="AE134" i="4" s="1"/>
  <c r="AF134" i="4"/>
  <c r="AH134" i="4" s="1"/>
  <c r="D135" i="4" s="1"/>
  <c r="L135" i="4" s="1"/>
  <c r="U135" i="4" s="1"/>
  <c r="V135" i="4" s="1"/>
  <c r="T134" i="4"/>
  <c r="AK135" i="4" l="1"/>
  <c r="AL135" i="4"/>
  <c r="M135" i="4"/>
  <c r="B135" i="4"/>
  <c r="AM135" i="4" a="1"/>
  <c r="O136" i="4"/>
  <c r="AN136" i="4" a="1"/>
  <c r="AN136" i="4" l="1"/>
  <c r="AM135" i="4"/>
  <c r="Y135" i="4"/>
  <c r="I135" i="4"/>
  <c r="P135" i="4"/>
  <c r="N135" i="4"/>
  <c r="W135" i="4"/>
  <c r="X135" i="4" s="1"/>
  <c r="Z135" i="4"/>
  <c r="R135" i="4"/>
  <c r="AA135" i="4" l="1"/>
  <c r="AB135" i="4" s="1"/>
  <c r="Q135" i="4"/>
  <c r="S135" i="4" s="1"/>
  <c r="G135" i="4"/>
  <c r="H136" i="4"/>
  <c r="AC135" i="4"/>
  <c r="K136" i="4" l="1"/>
  <c r="AI135" i="4"/>
  <c r="AJ135" i="4" s="1"/>
  <c r="AD135" i="4"/>
  <c r="AE135" i="4" s="1"/>
  <c r="AG135" i="4"/>
  <c r="C136" i="4" s="1"/>
  <c r="E136" i="4" s="1"/>
  <c r="F136" i="4" s="1"/>
  <c r="AF135" i="4"/>
  <c r="AH135" i="4" s="1"/>
  <c r="D136" i="4" s="1"/>
  <c r="L136" i="4" s="1"/>
  <c r="U136" i="4" s="1"/>
  <c r="V136" i="4" s="1"/>
  <c r="T135" i="4"/>
  <c r="M136" i="4" l="1"/>
  <c r="AK136" i="4"/>
  <c r="AL136" i="4"/>
  <c r="B136" i="4"/>
  <c r="AN137" i="4" a="1"/>
  <c r="O137" i="4"/>
  <c r="AM136" i="4" a="1"/>
  <c r="AM136" i="4" l="1"/>
  <c r="AN137" i="4"/>
  <c r="P136" i="4"/>
  <c r="N136" i="4"/>
  <c r="I136" i="4"/>
  <c r="G136" i="4"/>
  <c r="Y136" i="4"/>
  <c r="W136" i="4"/>
  <c r="X136" i="4" s="1"/>
  <c r="Z136" i="4"/>
  <c r="R136" i="4"/>
  <c r="AA136" i="4" l="1"/>
  <c r="AB136" i="4" s="1"/>
  <c r="Q136" i="4"/>
  <c r="S136" i="4" s="1"/>
  <c r="AC136" i="4"/>
  <c r="H137" i="4"/>
  <c r="K137" i="4" l="1"/>
  <c r="AI136" i="4"/>
  <c r="AJ136" i="4" s="1"/>
  <c r="AD136" i="4"/>
  <c r="AE136" i="4" s="1"/>
  <c r="AG136" i="4"/>
  <c r="C137" i="4" s="1"/>
  <c r="E137" i="4" s="1"/>
  <c r="F137" i="4" s="1"/>
  <c r="AF136" i="4"/>
  <c r="T136" i="4"/>
  <c r="AK137" i="4" l="1"/>
  <c r="AL137" i="4"/>
  <c r="B137" i="4"/>
  <c r="AH136" i="4"/>
  <c r="D137" i="4" s="1"/>
  <c r="O138" i="4"/>
  <c r="AN138" i="4" a="1"/>
  <c r="AM137" i="4" a="1"/>
  <c r="AM137" i="4" l="1"/>
  <c r="AN138" i="4"/>
  <c r="L137" i="4"/>
  <c r="U137" i="4" s="1"/>
  <c r="V137" i="4" s="1"/>
  <c r="I137" i="4"/>
  <c r="M137" i="4" l="1"/>
  <c r="Y137" i="4"/>
  <c r="W137" i="4"/>
  <c r="X137" i="4" s="1"/>
  <c r="Z137" i="4"/>
  <c r="AA137" i="4" l="1"/>
  <c r="AB137" i="4" s="1"/>
  <c r="N137" i="4"/>
  <c r="P137" i="4"/>
  <c r="R137" i="4"/>
  <c r="G137" i="4" l="1"/>
  <c r="Q137" i="4"/>
  <c r="S137" i="4" s="1"/>
  <c r="AC137" i="4"/>
  <c r="H138" i="4"/>
  <c r="K138" i="4" l="1"/>
  <c r="AI137" i="4"/>
  <c r="AJ137" i="4" s="1"/>
  <c r="AD137" i="4"/>
  <c r="AE137" i="4" s="1"/>
  <c r="AF137" i="4"/>
  <c r="AG137" i="4"/>
  <c r="C138" i="4" s="1"/>
  <c r="E138" i="4" s="1"/>
  <c r="F138" i="4" s="1"/>
  <c r="T137" i="4"/>
  <c r="AH137" i="4" l="1"/>
  <c r="D138" i="4" s="1"/>
  <c r="L138" i="4" s="1"/>
  <c r="U138" i="4" s="1"/>
  <c r="V138" i="4" s="1"/>
  <c r="M138" i="4"/>
  <c r="B138" i="4"/>
  <c r="AK138" i="4"/>
  <c r="AL138" i="4"/>
  <c r="AM138" i="4" a="1"/>
  <c r="O139" i="4"/>
  <c r="AN139" i="4" a="1"/>
  <c r="AN139" i="4" l="1"/>
  <c r="AM138" i="4"/>
  <c r="I138" i="4"/>
  <c r="Y138" i="4"/>
  <c r="N138" i="4"/>
  <c r="P138" i="4"/>
  <c r="W138" i="4"/>
  <c r="X138" i="4" s="1"/>
  <c r="G138" i="4"/>
  <c r="R138" i="4"/>
  <c r="Z138" i="4"/>
  <c r="AA138" i="4" l="1"/>
  <c r="AB138" i="4" s="1"/>
  <c r="Q138" i="4"/>
  <c r="S138" i="4" s="1"/>
  <c r="AC138" i="4"/>
  <c r="H139" i="4"/>
  <c r="K139" i="4" l="1"/>
  <c r="AI138" i="4"/>
  <c r="AJ138" i="4" s="1"/>
  <c r="AD138" i="4"/>
  <c r="AE138" i="4" s="1"/>
  <c r="AG138" i="4"/>
  <c r="C139" i="4" s="1"/>
  <c r="E139" i="4" s="1"/>
  <c r="F139" i="4" s="1"/>
  <c r="AF138" i="4"/>
  <c r="AH138" i="4" s="1"/>
  <c r="D139" i="4" s="1"/>
  <c r="L139" i="4" s="1"/>
  <c r="U139" i="4" s="1"/>
  <c r="V139" i="4" s="1"/>
  <c r="T138" i="4"/>
  <c r="B139" i="4" l="1"/>
  <c r="AL139" i="4"/>
  <c r="Y139" i="4"/>
  <c r="W139" i="4"/>
  <c r="X139" i="4" s="1"/>
  <c r="M139" i="4"/>
  <c r="AK139" i="4"/>
  <c r="O140" i="4"/>
  <c r="Z139" i="4"/>
  <c r="AN140" i="4" a="1"/>
  <c r="AM139" i="4" a="1"/>
  <c r="AN140" i="4" l="1"/>
  <c r="I139" i="4"/>
  <c r="AM139" i="4"/>
  <c r="N139" i="4"/>
  <c r="Q139" i="4" s="1"/>
  <c r="P139" i="4"/>
  <c r="AA139" i="4"/>
  <c r="AB139" i="4" s="1"/>
  <c r="R139" i="4"/>
  <c r="S139" i="4" l="1"/>
  <c r="G139" i="4"/>
  <c r="AC139" i="4"/>
  <c r="H140" i="4"/>
  <c r="K140" i="4" l="1"/>
  <c r="AG139" i="4"/>
  <c r="C140" i="4" s="1"/>
  <c r="E140" i="4" s="1"/>
  <c r="F140" i="4" s="1"/>
  <c r="AI139" i="4"/>
  <c r="AJ139" i="4" s="1"/>
  <c r="AD139" i="4"/>
  <c r="AE139" i="4" s="1"/>
  <c r="AF139" i="4"/>
  <c r="T139" i="4"/>
  <c r="B140" i="4" l="1"/>
  <c r="AH139" i="4"/>
  <c r="D140" i="4" s="1"/>
  <c r="AK140" i="4"/>
  <c r="AL140" i="4"/>
  <c r="AN141" i="4" a="1"/>
  <c r="AM140" i="4" a="1"/>
  <c r="O141" i="4"/>
  <c r="AM140" i="4" l="1"/>
  <c r="AN141" i="4"/>
  <c r="L140" i="4"/>
  <c r="U140" i="4" s="1"/>
  <c r="V140" i="4" s="1"/>
  <c r="M140" i="4"/>
  <c r="I140" i="4"/>
  <c r="N140" i="4" l="1"/>
  <c r="P140" i="4"/>
  <c r="Y140" i="4"/>
  <c r="W140" i="4"/>
  <c r="X140" i="4" s="1"/>
  <c r="Z140" i="4"/>
  <c r="R140" i="4"/>
  <c r="AA140" i="4" l="1"/>
  <c r="AB140" i="4" s="1"/>
  <c r="G140" i="4"/>
  <c r="Q140" i="4"/>
  <c r="S140" i="4" s="1"/>
  <c r="AC140" i="4"/>
  <c r="H141" i="4"/>
  <c r="K141" i="4" l="1"/>
  <c r="AG140" i="4"/>
  <c r="C141" i="4" s="1"/>
  <c r="E141" i="4" s="1"/>
  <c r="AI140" i="4"/>
  <c r="AJ140" i="4" s="1"/>
  <c r="AF140" i="4"/>
  <c r="AH140" i="4" s="1"/>
  <c r="D141" i="4" s="1"/>
  <c r="L141" i="4" s="1"/>
  <c r="U141" i="4" s="1"/>
  <c r="V141" i="4" s="1"/>
  <c r="AD140" i="4"/>
  <c r="AE140" i="4" s="1"/>
  <c r="T140" i="4"/>
  <c r="B141" i="4" l="1"/>
  <c r="AK141" i="4"/>
  <c r="AL141" i="4"/>
  <c r="F141" i="4"/>
  <c r="Y141" i="4"/>
  <c r="W141" i="4"/>
  <c r="M141" i="4"/>
  <c r="O142" i="4"/>
  <c r="AM141" i="4" a="1"/>
  <c r="AN142" i="4" a="1"/>
  <c r="Z141" i="4"/>
  <c r="AM141" i="4" l="1"/>
  <c r="AN142" i="4"/>
  <c r="I141" i="4"/>
  <c r="X141" i="4"/>
  <c r="AA141" i="4" s="1"/>
  <c r="AB141" i="4" s="1"/>
  <c r="P141" i="4"/>
  <c r="N141" i="4"/>
  <c r="G141" i="4" s="1"/>
  <c r="R141" i="4"/>
  <c r="Q141" i="4" l="1"/>
  <c r="S141" i="4" s="1"/>
  <c r="H142" i="4"/>
  <c r="AC141" i="4"/>
  <c r="K142" i="4" l="1"/>
  <c r="AD141" i="4"/>
  <c r="AE141" i="4" s="1"/>
  <c r="AF141" i="4"/>
  <c r="AG141" i="4"/>
  <c r="C142" i="4" s="1"/>
  <c r="AI141" i="4"/>
  <c r="AJ141" i="4" s="1"/>
  <c r="T141" i="4"/>
  <c r="AH141" i="4" l="1"/>
  <c r="D142" i="4" s="1"/>
  <c r="L142" i="4" s="1"/>
  <c r="U142" i="4" s="1"/>
  <c r="V142" i="4" s="1"/>
  <c r="B142" i="4"/>
  <c r="AK142" i="4"/>
  <c r="AL142" i="4"/>
  <c r="AM142" i="4" a="1"/>
  <c r="O143" i="4"/>
  <c r="AN143" i="4" a="1"/>
  <c r="AN143" i="4" l="1"/>
  <c r="AM142" i="4"/>
  <c r="M142" i="4"/>
  <c r="N142" i="4" s="1"/>
  <c r="I142" i="4"/>
  <c r="W142" i="4"/>
  <c r="Y142" i="4"/>
  <c r="E142" i="4"/>
  <c r="Z142" i="4"/>
  <c r="P142" i="4" l="1"/>
  <c r="F142" i="4"/>
  <c r="G142" i="4" s="1"/>
  <c r="Q142" i="4"/>
  <c r="R142" i="4"/>
  <c r="S142" i="4" l="1"/>
  <c r="T142" i="4" s="1"/>
  <c r="X142" i="4"/>
  <c r="AA142" i="4" s="1"/>
  <c r="AB142" i="4" s="1"/>
  <c r="H143" i="4"/>
  <c r="AC142" i="4"/>
  <c r="K143" i="4" l="1"/>
  <c r="AF142" i="4"/>
  <c r="B143" i="4" s="1"/>
  <c r="AD142" i="4"/>
  <c r="AE142" i="4" s="1"/>
  <c r="AI142" i="4"/>
  <c r="AJ142" i="4" s="1"/>
  <c r="AG142" i="4"/>
  <c r="C143" i="4" s="1"/>
  <c r="O144" i="4"/>
  <c r="AN144" i="4" a="1"/>
  <c r="AN144" i="4" l="1"/>
  <c r="AL143" i="4"/>
  <c r="AK143" i="4"/>
  <c r="AH142" i="4"/>
  <c r="D143" i="4" s="1"/>
  <c r="L143" i="4" s="1"/>
  <c r="U143" i="4" s="1"/>
  <c r="V143" i="4" s="1"/>
  <c r="Y143" i="4" s="1"/>
  <c r="I143" i="4"/>
  <c r="E143" i="4"/>
  <c r="Z143" i="4"/>
  <c r="AM143" i="4" a="1"/>
  <c r="AM143" i="4" l="1"/>
  <c r="W143" i="4"/>
  <c r="M143" i="4"/>
  <c r="N143" i="4" s="1"/>
  <c r="F143" i="4"/>
  <c r="P143" i="4" l="1"/>
  <c r="G143" i="4"/>
  <c r="Q143" i="4"/>
  <c r="X143" i="4"/>
  <c r="AA143" i="4" s="1"/>
  <c r="AB143" i="4" s="1"/>
  <c r="R143" i="4"/>
  <c r="S143" i="4" l="1"/>
  <c r="H144" i="4"/>
  <c r="AC143" i="4"/>
  <c r="AF143" i="4" l="1"/>
  <c r="B144" i="4" s="1"/>
  <c r="AI143" i="4"/>
  <c r="AK144" i="4" s="1"/>
  <c r="AD143" i="4"/>
  <c r="AE143" i="4" s="1"/>
  <c r="AG143" i="4"/>
  <c r="C144" i="4" s="1"/>
  <c r="K144" i="4"/>
  <c r="T143" i="4"/>
  <c r="O145" i="4"/>
  <c r="AN145" i="4" a="1"/>
  <c r="AN145" i="4" l="1"/>
  <c r="AL144" i="4"/>
  <c r="AJ143" i="4"/>
  <c r="AH143" i="4"/>
  <c r="D144" i="4" s="1"/>
  <c r="L144" i="4" s="1"/>
  <c r="U144" i="4" s="1"/>
  <c r="V144" i="4" s="1"/>
  <c r="I144" i="4"/>
  <c r="E144" i="4"/>
  <c r="AM144" i="4" a="1"/>
  <c r="AM144" i="4" l="1"/>
  <c r="M144" i="4"/>
  <c r="P144" i="4" s="1"/>
  <c r="F144" i="4"/>
  <c r="Y144" i="4"/>
  <c r="W144" i="4"/>
  <c r="Z144" i="4"/>
  <c r="R144" i="4"/>
  <c r="X144" i="4" l="1"/>
  <c r="AA144" i="4" s="1"/>
  <c r="AB144" i="4" s="1"/>
  <c r="N144" i="4"/>
  <c r="Q144" i="4" s="1"/>
  <c r="S144" i="4" s="1"/>
  <c r="H145" i="4"/>
  <c r="AC144" i="4"/>
  <c r="G144" i="4" l="1"/>
  <c r="AD144" i="4"/>
  <c r="AE144" i="4" s="1"/>
  <c r="AI144" i="4"/>
  <c r="AJ144" i="4" s="1"/>
  <c r="AG144" i="4"/>
  <c r="C145" i="4" s="1"/>
  <c r="AF144" i="4"/>
  <c r="B145" i="4" s="1"/>
  <c r="K145" i="4"/>
  <c r="T144" i="4"/>
  <c r="O146" i="4"/>
  <c r="AN146" i="4" a="1"/>
  <c r="AN146" i="4" l="1"/>
  <c r="AL145" i="4"/>
  <c r="I145" i="4"/>
  <c r="AK145" i="4"/>
  <c r="AH144" i="4"/>
  <c r="D145" i="4" s="1"/>
  <c r="E145" i="4"/>
  <c r="AM145" i="4" a="1"/>
  <c r="AM145" i="4" l="1"/>
  <c r="F145" i="4"/>
  <c r="L145" i="4"/>
  <c r="U145" i="4" s="1"/>
  <c r="V145" i="4" s="1"/>
  <c r="Y145" i="4" l="1"/>
  <c r="W145" i="4"/>
  <c r="X145" i="4" s="1"/>
  <c r="M145" i="4"/>
  <c r="Z145" i="4"/>
  <c r="N145" i="4" l="1"/>
  <c r="Q145" i="4" s="1"/>
  <c r="P145" i="4"/>
  <c r="AA145" i="4"/>
  <c r="AB145" i="4" s="1"/>
  <c r="R145" i="4"/>
  <c r="S145" i="4" l="1"/>
  <c r="G145" i="4"/>
  <c r="H146" i="4"/>
  <c r="AC145" i="4"/>
  <c r="K146" i="4" l="1"/>
  <c r="AF145" i="4"/>
  <c r="AI145" i="4"/>
  <c r="AJ145" i="4" s="1"/>
  <c r="AD145" i="4"/>
  <c r="AE145" i="4" s="1"/>
  <c r="AG145" i="4"/>
  <c r="C146" i="4" s="1"/>
  <c r="T145" i="4"/>
  <c r="AH145" i="4" l="1"/>
  <c r="D146" i="4" s="1"/>
  <c r="L146" i="4" s="1"/>
  <c r="U146" i="4" s="1"/>
  <c r="V146" i="4" s="1"/>
  <c r="AL146" i="4"/>
  <c r="AK146" i="4"/>
  <c r="B146" i="4"/>
  <c r="AM146" i="4" a="1"/>
  <c r="O147" i="4"/>
  <c r="AN147" i="4" a="1"/>
  <c r="AN147" i="4" l="1"/>
  <c r="AM146" i="4"/>
  <c r="Y146" i="4"/>
  <c r="M146" i="4"/>
  <c r="P146" i="4" s="1"/>
  <c r="W146" i="4"/>
  <c r="I146" i="4"/>
  <c r="E146" i="4"/>
  <c r="Z146" i="4"/>
  <c r="R146" i="4"/>
  <c r="N146" i="4" l="1"/>
  <c r="Q146" i="4" s="1"/>
  <c r="S146" i="4" s="1"/>
  <c r="T146" i="4" s="1"/>
  <c r="F146" i="4"/>
  <c r="H147" i="4"/>
  <c r="K147" i="4" l="1"/>
  <c r="X146" i="4"/>
  <c r="AA146" i="4" s="1"/>
  <c r="AB146" i="4" s="1"/>
  <c r="G146" i="4"/>
  <c r="AC146" i="4"/>
  <c r="AD146" i="4" l="1"/>
  <c r="AE146" i="4" s="1"/>
  <c r="AG146" i="4"/>
  <c r="C147" i="4" s="1"/>
  <c r="AI146" i="4"/>
  <c r="AF146" i="4"/>
  <c r="AJ146" i="4" l="1"/>
  <c r="AL147" i="4"/>
  <c r="AK147" i="4"/>
  <c r="AH146" i="4"/>
  <c r="D147" i="4" s="1"/>
  <c r="B147" i="4"/>
  <c r="AN148" i="4" a="1"/>
  <c r="AM147" i="4" a="1"/>
  <c r="O148" i="4"/>
  <c r="AN148" i="4" l="1"/>
  <c r="AM147" i="4"/>
  <c r="L147" i="4"/>
  <c r="U147" i="4" s="1"/>
  <c r="V147" i="4" s="1"/>
  <c r="I147" i="4"/>
  <c r="E147" i="4"/>
  <c r="M147" i="4" l="1"/>
  <c r="P147" i="4" s="1"/>
  <c r="F147" i="4"/>
  <c r="W147" i="4"/>
  <c r="Y147" i="4"/>
  <c r="R147" i="4"/>
  <c r="Z147" i="4"/>
  <c r="N147" i="4" l="1"/>
  <c r="Q147" i="4" s="1"/>
  <c r="S147" i="4" s="1"/>
  <c r="T147" i="4" s="1"/>
  <c r="X147" i="4"/>
  <c r="AA147" i="4" s="1"/>
  <c r="AB147" i="4" s="1"/>
  <c r="H148" i="4"/>
  <c r="AC147" i="4"/>
  <c r="G147" i="4" l="1"/>
  <c r="K148" i="4"/>
  <c r="AI147" i="4"/>
  <c r="AJ147" i="4" s="1"/>
  <c r="AD147" i="4"/>
  <c r="AE147" i="4" s="1"/>
  <c r="AG147" i="4"/>
  <c r="C148" i="4" s="1"/>
  <c r="AF147" i="4"/>
  <c r="AH147" i="4" l="1"/>
  <c r="D148" i="4" s="1"/>
  <c r="L148" i="4" s="1"/>
  <c r="U148" i="4" s="1"/>
  <c r="V148" i="4" s="1"/>
  <c r="AL148" i="4"/>
  <c r="B148" i="4"/>
  <c r="AK148" i="4"/>
  <c r="AN149" i="4" a="1"/>
  <c r="O149" i="4"/>
  <c r="AM148" i="4" a="1"/>
  <c r="AN149" i="4" l="1"/>
  <c r="AM148" i="4"/>
  <c r="M148" i="4"/>
  <c r="N148" i="4" s="1"/>
  <c r="W148" i="4"/>
  <c r="I148" i="4"/>
  <c r="Y148" i="4"/>
  <c r="E148" i="4"/>
  <c r="Z148" i="4"/>
  <c r="P148" i="4" l="1"/>
  <c r="F148" i="4"/>
  <c r="Q148" i="4"/>
  <c r="R148" i="4"/>
  <c r="S148" i="4" l="1"/>
  <c r="T148" i="4" s="1"/>
  <c r="G148" i="4"/>
  <c r="X148" i="4"/>
  <c r="AA148" i="4" s="1"/>
  <c r="AB148" i="4" s="1"/>
  <c r="AC148" i="4"/>
  <c r="H149" i="4"/>
  <c r="K149" i="4" l="1"/>
  <c r="AI148" i="4"/>
  <c r="AD148" i="4"/>
  <c r="AE148" i="4" s="1"/>
  <c r="AG148" i="4"/>
  <c r="C149" i="4" s="1"/>
  <c r="AF148" i="4"/>
  <c r="B149" i="4" l="1"/>
  <c r="AH148" i="4"/>
  <c r="D149" i="4" s="1"/>
  <c r="AJ148" i="4"/>
  <c r="AK149" i="4"/>
  <c r="AL149" i="4"/>
  <c r="AN150" i="4" a="1"/>
  <c r="O150" i="4"/>
  <c r="AM149" i="4" a="1"/>
  <c r="AN150" i="4" l="1"/>
  <c r="AM149" i="4"/>
  <c r="L149" i="4"/>
  <c r="U149" i="4" s="1"/>
  <c r="V149" i="4" s="1"/>
  <c r="I149" i="4"/>
  <c r="E149" i="4"/>
  <c r="F149" i="4" l="1"/>
  <c r="M149" i="4"/>
  <c r="Y149" i="4"/>
  <c r="W149" i="4"/>
  <c r="Z149" i="4"/>
  <c r="X149" i="4" l="1"/>
  <c r="AA149" i="4" s="1"/>
  <c r="AB149" i="4" s="1"/>
  <c r="P149" i="4"/>
  <c r="N149" i="4"/>
  <c r="Q149" i="4" s="1"/>
  <c r="R149" i="4"/>
  <c r="S149" i="4" l="1"/>
  <c r="T149" i="4" s="1"/>
  <c r="G149" i="4"/>
  <c r="H150" i="4"/>
  <c r="AC149" i="4"/>
  <c r="K150" i="4" l="1"/>
  <c r="AI149" i="4"/>
  <c r="AJ149" i="4" s="1"/>
  <c r="AD149" i="4"/>
  <c r="AE149" i="4" s="1"/>
  <c r="AG149" i="4"/>
  <c r="C150" i="4" s="1"/>
  <c r="AF149" i="4"/>
  <c r="AK150" i="4" l="1"/>
  <c r="AL150" i="4"/>
  <c r="B150" i="4"/>
  <c r="AH149" i="4"/>
  <c r="D150" i="4" s="1"/>
  <c r="AN151" i="4" a="1"/>
  <c r="O151" i="4"/>
  <c r="AM150" i="4" a="1"/>
  <c r="AN151" i="4" l="1"/>
  <c r="AM150" i="4"/>
  <c r="L150" i="4"/>
  <c r="U150" i="4" s="1"/>
  <c r="V150" i="4" s="1"/>
  <c r="I150" i="4"/>
  <c r="E150" i="4"/>
  <c r="F150" i="4" l="1"/>
  <c r="Y150" i="4"/>
  <c r="W150" i="4"/>
  <c r="M150" i="4"/>
  <c r="Z150" i="4"/>
  <c r="N150" i="4" l="1"/>
  <c r="Q150" i="4" s="1"/>
  <c r="P150" i="4"/>
  <c r="X150" i="4"/>
  <c r="AA150" i="4" s="1"/>
  <c r="AB150" i="4" s="1"/>
  <c r="R150" i="4"/>
  <c r="G150" i="4" l="1"/>
  <c r="S150" i="4"/>
  <c r="T150" i="4" s="1"/>
  <c r="AC150" i="4"/>
  <c r="H151" i="4"/>
  <c r="K151" i="4" l="1"/>
  <c r="AI150" i="4"/>
  <c r="AJ150" i="4" s="1"/>
  <c r="AD150" i="4"/>
  <c r="AE150" i="4" s="1"/>
  <c r="AG150" i="4"/>
  <c r="C151" i="4" s="1"/>
  <c r="AF150" i="4"/>
  <c r="B151" i="4" s="1"/>
  <c r="O152" i="4"/>
  <c r="AN152" i="4" a="1"/>
  <c r="AN152" i="4" l="1"/>
  <c r="I151" i="4"/>
  <c r="AH150" i="4"/>
  <c r="D151" i="4" s="1"/>
  <c r="AL151" i="4"/>
  <c r="AK151" i="4"/>
  <c r="E151" i="4"/>
  <c r="AM151" i="4" a="1"/>
  <c r="AM151" i="4" l="1"/>
  <c r="F151" i="4"/>
  <c r="L151" i="4"/>
  <c r="U151" i="4" s="1"/>
  <c r="V151" i="4" s="1"/>
  <c r="M151" i="4" l="1"/>
  <c r="P151" i="4" s="1"/>
  <c r="W151" i="4"/>
  <c r="X151" i="4" s="1"/>
  <c r="Y151" i="4"/>
  <c r="R151" i="4"/>
  <c r="Z151" i="4"/>
  <c r="N151" i="4" l="1"/>
  <c r="Q151" i="4" s="1"/>
  <c r="S151" i="4" s="1"/>
  <c r="T151" i="4" s="1"/>
  <c r="AA151" i="4"/>
  <c r="AB151" i="4" s="1"/>
  <c r="AC151" i="4"/>
  <c r="H152" i="4"/>
  <c r="G151" i="4" l="1"/>
  <c r="AD151" i="4"/>
  <c r="AE151" i="4" s="1"/>
  <c r="AI151" i="4"/>
  <c r="AJ151" i="4" s="1"/>
  <c r="AF151" i="4"/>
  <c r="B152" i="4" s="1"/>
  <c r="AG151" i="4"/>
  <c r="C152" i="4" s="1"/>
  <c r="K152" i="4"/>
  <c r="AN153" i="4" a="1"/>
  <c r="O153" i="4"/>
  <c r="AN153" i="4" l="1"/>
  <c r="AL152" i="4"/>
  <c r="AH151" i="4"/>
  <c r="D152" i="4" s="1"/>
  <c r="L152" i="4" s="1"/>
  <c r="U152" i="4" s="1"/>
  <c r="V152" i="4" s="1"/>
  <c r="AK152" i="4"/>
  <c r="I152" i="4"/>
  <c r="E152" i="4"/>
  <c r="AM152" i="4" a="1"/>
  <c r="AM152" i="4" l="1"/>
  <c r="F152" i="4"/>
  <c r="Y152" i="4"/>
  <c r="W152" i="4"/>
  <c r="M152" i="4"/>
  <c r="Z152" i="4"/>
  <c r="P152" i="4" l="1"/>
  <c r="N152" i="4"/>
  <c r="Q152" i="4" s="1"/>
  <c r="X152" i="4"/>
  <c r="AA152" i="4" s="1"/>
  <c r="AB152" i="4" s="1"/>
  <c r="R152" i="4"/>
  <c r="S152" i="4" l="1"/>
  <c r="T152" i="4" s="1"/>
  <c r="G152" i="4"/>
  <c r="AC152" i="4"/>
  <c r="H153" i="4"/>
  <c r="K153" i="4" l="1"/>
  <c r="AI152" i="4"/>
  <c r="AJ152" i="4" s="1"/>
  <c r="AG152" i="4"/>
  <c r="C153" i="4" s="1"/>
  <c r="AD152" i="4"/>
  <c r="AE152" i="4" s="1"/>
  <c r="AF152" i="4"/>
  <c r="AH152" i="4" l="1"/>
  <c r="D153" i="4" s="1"/>
  <c r="L153" i="4" s="1"/>
  <c r="U153" i="4" s="1"/>
  <c r="V153" i="4" s="1"/>
  <c r="AL153" i="4"/>
  <c r="AK153" i="4"/>
  <c r="B153" i="4"/>
  <c r="O154" i="4"/>
  <c r="AN154" i="4" a="1"/>
  <c r="AM153" i="4" a="1"/>
  <c r="AN154" i="4" l="1"/>
  <c r="AM153" i="4"/>
  <c r="Y153" i="4"/>
  <c r="M153" i="4"/>
  <c r="P153" i="4" s="1"/>
  <c r="I153" i="4"/>
  <c r="W153" i="4"/>
  <c r="E153" i="4"/>
  <c r="Z153" i="4"/>
  <c r="R153" i="4"/>
  <c r="N153" i="4" l="1"/>
  <c r="Q153" i="4" s="1"/>
  <c r="S153" i="4" s="1"/>
  <c r="F153" i="4"/>
  <c r="H154" i="4"/>
  <c r="K154" i="4" l="1"/>
  <c r="T153" i="4"/>
  <c r="G153" i="4"/>
  <c r="X153" i="4"/>
  <c r="AA153" i="4" s="1"/>
  <c r="AB153" i="4" s="1"/>
  <c r="AC153" i="4"/>
  <c r="AI153" i="4" l="1"/>
  <c r="AD153" i="4"/>
  <c r="AE153" i="4" s="1"/>
  <c r="AG153" i="4"/>
  <c r="C154" i="4" s="1"/>
  <c r="AF153" i="4"/>
  <c r="B154" i="4" l="1"/>
  <c r="AH153" i="4"/>
  <c r="D154" i="4" s="1"/>
  <c r="AJ153" i="4"/>
  <c r="AL154" i="4"/>
  <c r="AK154" i="4"/>
  <c r="AM154" i="4" a="1"/>
  <c r="O155" i="4"/>
  <c r="AN155" i="4" a="1"/>
  <c r="AN155" i="4" l="1"/>
  <c r="AM154" i="4"/>
  <c r="L154" i="4"/>
  <c r="U154" i="4" s="1"/>
  <c r="V154" i="4" s="1"/>
  <c r="I154" i="4"/>
  <c r="E154" i="4"/>
  <c r="F154" i="4" l="1"/>
  <c r="W154" i="4"/>
  <c r="Y154" i="4"/>
  <c r="M154" i="4"/>
  <c r="Z154" i="4"/>
  <c r="X154" i="4" l="1"/>
  <c r="AA154" i="4" s="1"/>
  <c r="AB154" i="4" s="1"/>
  <c r="N154" i="4"/>
  <c r="G154" i="4" s="1"/>
  <c r="P154" i="4"/>
  <c r="R154" i="4"/>
  <c r="Q154" i="4" l="1"/>
  <c r="S154" i="4" s="1"/>
  <c r="T154" i="4" s="1"/>
  <c r="AC154" i="4"/>
  <c r="H155" i="4"/>
  <c r="K155" i="4" l="1"/>
  <c r="AI154" i="4"/>
  <c r="AJ154" i="4" s="1"/>
  <c r="AD154" i="4"/>
  <c r="AE154" i="4" s="1"/>
  <c r="AG154" i="4"/>
  <c r="C155" i="4" s="1"/>
  <c r="AF154" i="4"/>
  <c r="B155" i="4" s="1"/>
  <c r="O156" i="4"/>
  <c r="AN156" i="4" a="1"/>
  <c r="AN156" i="4" l="1"/>
  <c r="AH154" i="4"/>
  <c r="D155" i="4" s="1"/>
  <c r="AL155" i="4"/>
  <c r="I155" i="4"/>
  <c r="AK155" i="4"/>
  <c r="E155" i="4"/>
  <c r="AM155" i="4" a="1"/>
  <c r="AM155" i="4" l="1"/>
  <c r="F155" i="4"/>
  <c r="L155" i="4"/>
  <c r="U155" i="4" s="1"/>
  <c r="V155" i="4" s="1"/>
  <c r="Y155" i="4" l="1"/>
  <c r="W155" i="4"/>
  <c r="X155" i="4" s="1"/>
  <c r="M155" i="4"/>
  <c r="Z155" i="4"/>
  <c r="AA155" i="4" l="1"/>
  <c r="AB155" i="4" s="1"/>
  <c r="N155" i="4"/>
  <c r="P155" i="4"/>
  <c r="R155" i="4"/>
  <c r="Q155" i="4" l="1"/>
  <c r="S155" i="4" s="1"/>
  <c r="G155" i="4"/>
  <c r="H156" i="4"/>
  <c r="AC155" i="4"/>
  <c r="K156" i="4" l="1"/>
  <c r="AI155" i="4"/>
  <c r="AJ155" i="4" s="1"/>
  <c r="AD155" i="4"/>
  <c r="AE155" i="4" s="1"/>
  <c r="AG155" i="4"/>
  <c r="C156" i="4" s="1"/>
  <c r="AF155" i="4"/>
  <c r="T155" i="4"/>
  <c r="AH155" i="4" l="1"/>
  <c r="D156" i="4" s="1"/>
  <c r="L156" i="4" s="1"/>
  <c r="U156" i="4" s="1"/>
  <c r="V156" i="4" s="1"/>
  <c r="AL156" i="4"/>
  <c r="B156" i="4"/>
  <c r="AK156" i="4"/>
  <c r="O157" i="4"/>
  <c r="AN157" i="4" a="1"/>
  <c r="AM156" i="4" a="1"/>
  <c r="AN157" i="4" l="1"/>
  <c r="AM156" i="4"/>
  <c r="M156" i="4"/>
  <c r="N156" i="4" s="1"/>
  <c r="Y156" i="4"/>
  <c r="I156" i="4"/>
  <c r="W156" i="4"/>
  <c r="E156" i="4"/>
  <c r="Z156" i="4"/>
  <c r="P156" i="4" l="1"/>
  <c r="F156" i="4"/>
  <c r="X156" i="4" s="1"/>
  <c r="AA156" i="4" s="1"/>
  <c r="AB156" i="4" s="1"/>
  <c r="Q156" i="4"/>
  <c r="R156" i="4"/>
  <c r="S156" i="4" l="1"/>
  <c r="T156" i="4" s="1"/>
  <c r="G156" i="4"/>
  <c r="AC156" i="4"/>
  <c r="H157" i="4"/>
  <c r="K157" i="4" l="1"/>
  <c r="AF156" i="4"/>
  <c r="B157" i="4" s="1"/>
  <c r="AD156" i="4"/>
  <c r="AE156" i="4" s="1"/>
  <c r="AI156" i="4"/>
  <c r="AJ156" i="4" s="1"/>
  <c r="AG156" i="4"/>
  <c r="C157" i="4" s="1"/>
  <c r="AN158" i="4" a="1"/>
  <c r="O158" i="4"/>
  <c r="AN158" i="4" l="1"/>
  <c r="AH156" i="4"/>
  <c r="D157" i="4" s="1"/>
  <c r="L157" i="4" s="1"/>
  <c r="U157" i="4" s="1"/>
  <c r="V157" i="4" s="1"/>
  <c r="AK157" i="4"/>
  <c r="AL157" i="4"/>
  <c r="I157" i="4"/>
  <c r="E157" i="4"/>
  <c r="AM157" i="4" a="1"/>
  <c r="AM157" i="4" l="1"/>
  <c r="F157" i="4"/>
  <c r="M157" i="4"/>
  <c r="Y157" i="4"/>
  <c r="W157" i="4"/>
  <c r="Z157" i="4"/>
  <c r="X157" i="4" l="1"/>
  <c r="AA157" i="4" s="1"/>
  <c r="AB157" i="4" s="1"/>
  <c r="N157" i="4"/>
  <c r="G157" i="4" s="1"/>
  <c r="P157" i="4"/>
  <c r="R157" i="4"/>
  <c r="Q157" i="4" l="1"/>
  <c r="S157" i="4" s="1"/>
  <c r="AC157" i="4"/>
  <c r="H158" i="4"/>
  <c r="K158" i="4" l="1"/>
  <c r="AG157" i="4"/>
  <c r="C158" i="4" s="1"/>
  <c r="AD157" i="4"/>
  <c r="AE157" i="4" s="1"/>
  <c r="AI157" i="4"/>
  <c r="AJ157" i="4" s="1"/>
  <c r="AF157" i="4"/>
  <c r="T157" i="4"/>
  <c r="AH157" i="4" l="1"/>
  <c r="D158" i="4" s="1"/>
  <c r="L158" i="4" s="1"/>
  <c r="U158" i="4" s="1"/>
  <c r="V158" i="4" s="1"/>
  <c r="AK158" i="4"/>
  <c r="B158" i="4"/>
  <c r="AL158" i="4"/>
  <c r="O159" i="4"/>
  <c r="AM158" i="4" a="1"/>
  <c r="AN159" i="4" a="1"/>
  <c r="AN159" i="4" l="1"/>
  <c r="AM158" i="4"/>
  <c r="M158" i="4"/>
  <c r="P158" i="4" s="1"/>
  <c r="I158" i="4"/>
  <c r="W158" i="4"/>
  <c r="Y158" i="4"/>
  <c r="E158" i="4"/>
  <c r="R158" i="4"/>
  <c r="Z158" i="4"/>
  <c r="N158" i="4" l="1"/>
  <c r="Q158" i="4" s="1"/>
  <c r="S158" i="4" s="1"/>
  <c r="T158" i="4" s="1"/>
  <c r="F158" i="4"/>
  <c r="H159" i="4"/>
  <c r="K159" i="4" l="1"/>
  <c r="G158" i="4"/>
  <c r="X158" i="4"/>
  <c r="AA158" i="4" s="1"/>
  <c r="AB158" i="4" s="1"/>
  <c r="AC158" i="4"/>
  <c r="AI158" i="4" l="1"/>
  <c r="AD158" i="4"/>
  <c r="AE158" i="4" s="1"/>
  <c r="AG158" i="4"/>
  <c r="C159" i="4" s="1"/>
  <c r="AF158" i="4"/>
  <c r="B159" i="4" l="1"/>
  <c r="AH158" i="4"/>
  <c r="D159" i="4" s="1"/>
  <c r="AJ158" i="4"/>
  <c r="AK159" i="4"/>
  <c r="AL159" i="4"/>
  <c r="AM159" i="4" a="1"/>
  <c r="AN160" i="4" a="1"/>
  <c r="O160" i="4"/>
  <c r="AN160" i="4" l="1"/>
  <c r="AM159" i="4"/>
  <c r="L159" i="4"/>
  <c r="U159" i="4" s="1"/>
  <c r="V159" i="4" s="1"/>
  <c r="I159" i="4"/>
  <c r="E159" i="4"/>
  <c r="M159" i="4" l="1"/>
  <c r="P159" i="4" s="1"/>
  <c r="F159" i="4"/>
  <c r="Y159" i="4"/>
  <c r="W159" i="4"/>
  <c r="Z159" i="4"/>
  <c r="R159" i="4"/>
  <c r="X159" i="4" l="1"/>
  <c r="AA159" i="4" s="1"/>
  <c r="AB159" i="4" s="1"/>
  <c r="N159" i="4"/>
  <c r="Q159" i="4" s="1"/>
  <c r="S159" i="4" s="1"/>
  <c r="H160" i="4"/>
  <c r="AC159" i="4"/>
  <c r="G159" i="4" l="1"/>
  <c r="AD159" i="4"/>
  <c r="AE159" i="4" s="1"/>
  <c r="AI159" i="4"/>
  <c r="AG159" i="4"/>
  <c r="C160" i="4" s="1"/>
  <c r="AF159" i="4"/>
  <c r="K160" i="4"/>
  <c r="T159" i="4"/>
  <c r="AK160" i="4" l="1"/>
  <c r="AH159" i="4"/>
  <c r="D160" i="4" s="1"/>
  <c r="L160" i="4" s="1"/>
  <c r="U160" i="4" s="1"/>
  <c r="V160" i="4" s="1"/>
  <c r="AL160" i="4"/>
  <c r="AJ159" i="4"/>
  <c r="B160" i="4"/>
  <c r="AM160" i="4" a="1"/>
  <c r="AN161" i="4" a="1"/>
  <c r="O161" i="4"/>
  <c r="AN161" i="4" l="1"/>
  <c r="AM160" i="4"/>
  <c r="M160" i="4"/>
  <c r="P160" i="4" s="1"/>
  <c r="I160" i="4"/>
  <c r="W160" i="4"/>
  <c r="Y160" i="4"/>
  <c r="E160" i="4"/>
  <c r="R160" i="4"/>
  <c r="Z160" i="4"/>
  <c r="N160" i="4" l="1"/>
  <c r="Q160" i="4" s="1"/>
  <c r="S160" i="4" s="1"/>
  <c r="F160" i="4"/>
  <c r="X160" i="4" s="1"/>
  <c r="AA160" i="4" s="1"/>
  <c r="AB160" i="4" s="1"/>
  <c r="AC160" i="4"/>
  <c r="H161" i="4"/>
  <c r="G160" i="4" l="1"/>
  <c r="AI160" i="4"/>
  <c r="AJ160" i="4" s="1"/>
  <c r="AD160" i="4"/>
  <c r="AE160" i="4" s="1"/>
  <c r="AG160" i="4"/>
  <c r="C161" i="4" s="1"/>
  <c r="AF160" i="4"/>
  <c r="K161" i="4"/>
  <c r="T160" i="4"/>
  <c r="AK161" i="4" l="1"/>
  <c r="AH160" i="4"/>
  <c r="D161" i="4" s="1"/>
  <c r="L161" i="4" s="1"/>
  <c r="U161" i="4" s="1"/>
  <c r="V161" i="4" s="1"/>
  <c r="AL161" i="4"/>
  <c r="B161" i="4"/>
  <c r="AM161" i="4" a="1"/>
  <c r="O162" i="4"/>
  <c r="AN162" i="4" a="1"/>
  <c r="AN162" i="4" l="1"/>
  <c r="AM161" i="4"/>
  <c r="W161" i="4"/>
  <c r="M161" i="4"/>
  <c r="P161" i="4" s="1"/>
  <c r="I161" i="4"/>
  <c r="Y161" i="4"/>
  <c r="E161" i="4"/>
  <c r="R161" i="4"/>
  <c r="Z161" i="4"/>
  <c r="N161" i="4" l="1"/>
  <c r="Q161" i="4" s="1"/>
  <c r="S161" i="4" s="1"/>
  <c r="F161" i="4"/>
  <c r="H162" i="4"/>
  <c r="K162" i="4" l="1"/>
  <c r="G161" i="4"/>
  <c r="X161" i="4"/>
  <c r="AA161" i="4" s="1"/>
  <c r="AB161" i="4" s="1"/>
  <c r="T161" i="4"/>
  <c r="AC161" i="4"/>
  <c r="AD161" i="4" l="1"/>
  <c r="AE161" i="4" s="1"/>
  <c r="AI161" i="4"/>
  <c r="AG161" i="4"/>
  <c r="C162" i="4" s="1"/>
  <c r="AF161" i="4"/>
  <c r="AH161" i="4" l="1"/>
  <c r="D162" i="4" s="1"/>
  <c r="B162" i="4"/>
  <c r="AJ161" i="4"/>
  <c r="AK162" i="4"/>
  <c r="AL162" i="4"/>
  <c r="AM162" i="4" a="1"/>
  <c r="AN163" i="4" a="1"/>
  <c r="O163" i="4"/>
  <c r="AN163" i="4" l="1"/>
  <c r="AM162" i="4"/>
  <c r="I162" i="4"/>
  <c r="L162" i="4"/>
  <c r="U162" i="4" s="1"/>
  <c r="V162" i="4" s="1"/>
  <c r="E162" i="4"/>
  <c r="M162" i="4" l="1"/>
  <c r="N162" i="4" s="1"/>
  <c r="F162" i="4"/>
  <c r="W162" i="4"/>
  <c r="Y162" i="4"/>
  <c r="Z162" i="4"/>
  <c r="P162" i="4" l="1"/>
  <c r="X162" i="4"/>
  <c r="AA162" i="4" s="1"/>
  <c r="AB162" i="4" s="1"/>
  <c r="G162" i="4"/>
  <c r="Q162" i="4"/>
  <c r="R162" i="4"/>
  <c r="S162" i="4" l="1"/>
  <c r="T162" i="4" s="1"/>
  <c r="H163" i="4"/>
  <c r="AC162" i="4"/>
  <c r="AD162" i="4" l="1"/>
  <c r="AE162" i="4" s="1"/>
  <c r="AI162" i="4"/>
  <c r="AJ162" i="4" s="1"/>
  <c r="AG162" i="4"/>
  <c r="C163" i="4" s="1"/>
  <c r="AF162" i="4"/>
  <c r="B163" i="4" s="1"/>
  <c r="K163" i="4"/>
  <c r="O164" i="4"/>
  <c r="AN164" i="4" a="1"/>
  <c r="AK163" i="4" l="1"/>
  <c r="AL163" i="4"/>
  <c r="AN164" i="4"/>
  <c r="AH162" i="4"/>
  <c r="D163" i="4" s="1"/>
  <c r="L163" i="4" s="1"/>
  <c r="U163" i="4" s="1"/>
  <c r="V163" i="4" s="1"/>
  <c r="I163" i="4"/>
  <c r="E163" i="4"/>
  <c r="AM163" i="4" a="1"/>
  <c r="AM163" i="4" l="1"/>
  <c r="F163" i="4"/>
  <c r="M163" i="4"/>
  <c r="Y163" i="4"/>
  <c r="W163" i="4"/>
  <c r="Z163" i="4"/>
  <c r="X163" i="4" l="1"/>
  <c r="AA163" i="4" s="1"/>
  <c r="AB163" i="4" s="1"/>
  <c r="N163" i="4"/>
  <c r="P163" i="4"/>
  <c r="R163" i="4"/>
  <c r="G163" i="4" l="1"/>
  <c r="Q163" i="4"/>
  <c r="S163" i="4" s="1"/>
  <c r="T163" i="4" s="1"/>
  <c r="H164" i="4"/>
  <c r="AC163" i="4"/>
  <c r="K164" i="4" l="1"/>
  <c r="AF163" i="4"/>
  <c r="AG163" i="4"/>
  <c r="C164" i="4" s="1"/>
  <c r="AI163" i="4"/>
  <c r="AJ163" i="4" s="1"/>
  <c r="AD163" i="4"/>
  <c r="AE163" i="4" s="1"/>
  <c r="AK164" i="4" l="1"/>
  <c r="AL164" i="4"/>
  <c r="AH163" i="4"/>
  <c r="D164" i="4" s="1"/>
  <c r="B164" i="4"/>
  <c r="O165" i="4"/>
  <c r="AN165" i="4" a="1"/>
  <c r="AM164" i="4" a="1"/>
  <c r="AN165" i="4" l="1"/>
  <c r="AM164" i="4"/>
  <c r="L164" i="4"/>
  <c r="U164" i="4" s="1"/>
  <c r="V164" i="4" s="1"/>
  <c r="W164" i="4" s="1"/>
  <c r="I164" i="4"/>
  <c r="E164" i="4"/>
  <c r="Y164" i="4" l="1"/>
  <c r="M164" i="4"/>
  <c r="N164" i="4" s="1"/>
  <c r="Q164" i="4" s="1"/>
  <c r="F164" i="4"/>
  <c r="Z164" i="4"/>
  <c r="P164" i="4" l="1"/>
  <c r="X164" i="4"/>
  <c r="AA164" i="4" s="1"/>
  <c r="AB164" i="4" s="1"/>
  <c r="G164" i="4"/>
  <c r="R164" i="4"/>
  <c r="S164" i="4" l="1"/>
  <c r="T164" i="4" s="1"/>
  <c r="H165" i="4"/>
  <c r="AC164" i="4"/>
  <c r="AG164" i="4" l="1"/>
  <c r="C165" i="4" s="1"/>
  <c r="AF164" i="4"/>
  <c r="B165" i="4" s="1"/>
  <c r="AD164" i="4"/>
  <c r="AE164" i="4" s="1"/>
  <c r="AI164" i="4"/>
  <c r="AJ164" i="4" s="1"/>
  <c r="K165" i="4"/>
  <c r="O166" i="4"/>
  <c r="AN166" i="4" a="1"/>
  <c r="AN166" i="4" l="1"/>
  <c r="AK165" i="4"/>
  <c r="AH164" i="4"/>
  <c r="D165" i="4" s="1"/>
  <c r="L165" i="4" s="1"/>
  <c r="U165" i="4" s="1"/>
  <c r="V165" i="4" s="1"/>
  <c r="AL165" i="4"/>
  <c r="I165" i="4"/>
  <c r="E165" i="4"/>
  <c r="AM165" i="4" a="1"/>
  <c r="AM165" i="4" l="1"/>
  <c r="F165" i="4"/>
  <c r="M165" i="4"/>
  <c r="W165" i="4"/>
  <c r="Y165" i="4"/>
  <c r="Z165" i="4"/>
  <c r="X165" i="4" l="1"/>
  <c r="AA165" i="4" s="1"/>
  <c r="AB165" i="4" s="1"/>
  <c r="N165" i="4"/>
  <c r="Q165" i="4" s="1"/>
  <c r="P165" i="4"/>
  <c r="R165" i="4"/>
  <c r="S165" i="4" l="1"/>
  <c r="G165" i="4"/>
  <c r="H166" i="4"/>
  <c r="AC165" i="4"/>
  <c r="K166" i="4" l="1"/>
  <c r="AD165" i="4"/>
  <c r="AE165" i="4" s="1"/>
  <c r="AG165" i="4"/>
  <c r="C166" i="4" s="1"/>
  <c r="AI165" i="4"/>
  <c r="AJ165" i="4" s="1"/>
  <c r="AF165" i="4"/>
  <c r="T165" i="4"/>
  <c r="B166" i="4" l="1"/>
  <c r="AH165" i="4"/>
  <c r="D166" i="4" s="1"/>
  <c r="AL166" i="4"/>
  <c r="AK166" i="4"/>
  <c r="AM166" i="4" a="1"/>
  <c r="O167" i="4"/>
  <c r="AN167" i="4" a="1"/>
  <c r="AN167" i="4" l="1"/>
  <c r="AM166" i="4"/>
  <c r="I166" i="4"/>
  <c r="L166" i="4"/>
  <c r="U166" i="4" s="1"/>
  <c r="V166" i="4" s="1"/>
  <c r="E166" i="4"/>
  <c r="F166" i="4" l="1"/>
  <c r="W166" i="4"/>
  <c r="Y166" i="4"/>
  <c r="M166" i="4"/>
  <c r="Z166" i="4"/>
  <c r="X166" i="4" l="1"/>
  <c r="AA166" i="4" s="1"/>
  <c r="AB166" i="4" s="1"/>
  <c r="P166" i="4"/>
  <c r="N166" i="4"/>
  <c r="G166" i="4" s="1"/>
  <c r="R166" i="4"/>
  <c r="Q166" i="4" l="1"/>
  <c r="S166" i="4" s="1"/>
  <c r="AC166" i="4"/>
  <c r="H167" i="4"/>
  <c r="K167" i="4" l="1"/>
  <c r="AI166" i="4"/>
  <c r="AJ166" i="4" s="1"/>
  <c r="AD166" i="4"/>
  <c r="AE166" i="4" s="1"/>
  <c r="AG166" i="4"/>
  <c r="C167" i="4" s="1"/>
  <c r="AF166" i="4"/>
  <c r="T166" i="4"/>
  <c r="AH166" i="4" l="1"/>
  <c r="D167" i="4" s="1"/>
  <c r="L167" i="4" s="1"/>
  <c r="U167" i="4" s="1"/>
  <c r="V167" i="4" s="1"/>
  <c r="B167" i="4"/>
  <c r="AK167" i="4"/>
  <c r="AL167" i="4"/>
  <c r="AM167" i="4" a="1"/>
  <c r="AN168" i="4" a="1"/>
  <c r="O168" i="4"/>
  <c r="AN168" i="4" l="1"/>
  <c r="AM167" i="4"/>
  <c r="M167" i="4"/>
  <c r="P167" i="4" s="1"/>
  <c r="I167" i="4"/>
  <c r="Y167" i="4"/>
  <c r="W167" i="4"/>
  <c r="E167" i="4"/>
  <c r="R167" i="4"/>
  <c r="Z167" i="4"/>
  <c r="N167" i="4" l="1"/>
  <c r="Q167" i="4" s="1"/>
  <c r="S167" i="4" s="1"/>
  <c r="F167" i="4"/>
  <c r="H168" i="4"/>
  <c r="T167" i="4" l="1"/>
  <c r="K168" i="4"/>
  <c r="G167" i="4"/>
  <c r="X167" i="4"/>
  <c r="AA167" i="4" s="1"/>
  <c r="AB167" i="4" s="1"/>
  <c r="AC167" i="4"/>
  <c r="AI167" i="4" l="1"/>
  <c r="AD167" i="4"/>
  <c r="AE167" i="4" s="1"/>
  <c r="AG167" i="4"/>
  <c r="C168" i="4" s="1"/>
  <c r="AF167" i="4"/>
  <c r="B168" i="4" l="1"/>
  <c r="AH167" i="4"/>
  <c r="D168" i="4" s="1"/>
  <c r="AJ167" i="4"/>
  <c r="AK168" i="4"/>
  <c r="AL168" i="4"/>
  <c r="AN169" i="4" a="1"/>
  <c r="O169" i="4"/>
  <c r="AM168" i="4" a="1"/>
  <c r="AN169" i="4" l="1"/>
  <c r="AM168" i="4"/>
  <c r="L168" i="4"/>
  <c r="U168" i="4" s="1"/>
  <c r="V168" i="4" s="1"/>
  <c r="I168" i="4"/>
  <c r="E168" i="4"/>
  <c r="M168" i="4" l="1"/>
  <c r="P168" i="4" s="1"/>
  <c r="F168" i="4"/>
  <c r="Y168" i="4"/>
  <c r="W168" i="4"/>
  <c r="R168" i="4"/>
  <c r="Z168" i="4"/>
  <c r="X168" i="4" l="1"/>
  <c r="AA168" i="4" s="1"/>
  <c r="AB168" i="4" s="1"/>
  <c r="N168" i="4"/>
  <c r="Q168" i="4" s="1"/>
  <c r="S168" i="4" s="1"/>
  <c r="T168" i="4" s="1"/>
  <c r="AC168" i="4"/>
  <c r="H169" i="4"/>
  <c r="G168" i="4" l="1"/>
  <c r="AI168" i="4"/>
  <c r="AJ168" i="4" s="1"/>
  <c r="AD168" i="4"/>
  <c r="AE168" i="4" s="1"/>
  <c r="AG168" i="4"/>
  <c r="C169" i="4" s="1"/>
  <c r="AF168" i="4"/>
  <c r="K169" i="4"/>
  <c r="AK169" i="4" l="1"/>
  <c r="AL169" i="4"/>
  <c r="B169" i="4"/>
  <c r="AH168" i="4"/>
  <c r="D169" i="4" s="1"/>
  <c r="AM169" i="4" a="1"/>
  <c r="AN170" i="4" a="1"/>
  <c r="O170" i="4"/>
  <c r="AN170" i="4" l="1"/>
  <c r="AM169" i="4"/>
  <c r="L169" i="4"/>
  <c r="U169" i="4" s="1"/>
  <c r="V169" i="4" s="1"/>
  <c r="I169" i="4"/>
  <c r="E169" i="4"/>
  <c r="F169" i="4" l="1"/>
  <c r="Y169" i="4"/>
  <c r="W169" i="4"/>
  <c r="M169" i="4"/>
  <c r="Z169" i="4"/>
  <c r="X169" i="4" l="1"/>
  <c r="AA169" i="4" s="1"/>
  <c r="AB169" i="4" s="1"/>
  <c r="N169" i="4"/>
  <c r="Q169" i="4" s="1"/>
  <c r="P169" i="4"/>
  <c r="R169" i="4"/>
  <c r="S169" i="4" l="1"/>
  <c r="G169" i="4"/>
  <c r="H170" i="4"/>
  <c r="AC169" i="4"/>
  <c r="K170" i="4" l="1"/>
  <c r="AI169" i="4"/>
  <c r="AJ169" i="4" s="1"/>
  <c r="AD169" i="4"/>
  <c r="AE169" i="4" s="1"/>
  <c r="AG169" i="4"/>
  <c r="C170" i="4" s="1"/>
  <c r="AF169" i="4"/>
  <c r="B170" i="4" s="1"/>
  <c r="T169" i="4"/>
  <c r="AN171" i="4" a="1"/>
  <c r="O171" i="4"/>
  <c r="AN171" i="4" l="1"/>
  <c r="I170" i="4"/>
  <c r="AK170" i="4"/>
  <c r="AL170" i="4"/>
  <c r="AH169" i="4"/>
  <c r="D170" i="4" s="1"/>
  <c r="E170" i="4"/>
  <c r="AM170" i="4" a="1"/>
  <c r="AM170" i="4" l="1"/>
  <c r="F170" i="4"/>
  <c r="L170" i="4"/>
  <c r="U170" i="4" s="1"/>
  <c r="V170" i="4" s="1"/>
  <c r="M170" i="4" l="1"/>
  <c r="P170" i="4" s="1"/>
  <c r="Y170" i="4"/>
  <c r="W170" i="4"/>
  <c r="X170" i="4" s="1"/>
  <c r="R170" i="4"/>
  <c r="Z170" i="4"/>
  <c r="N170" i="4" l="1"/>
  <c r="Q170" i="4" s="1"/>
  <c r="S170" i="4" s="1"/>
  <c r="T170" i="4" s="1"/>
  <c r="AA170" i="4"/>
  <c r="AB170" i="4" s="1"/>
  <c r="H171" i="4"/>
  <c r="AC170" i="4"/>
  <c r="G170" i="4" l="1"/>
  <c r="AD170" i="4"/>
  <c r="AE170" i="4" s="1"/>
  <c r="AI170" i="4"/>
  <c r="AJ170" i="4" s="1"/>
  <c r="AF170" i="4"/>
  <c r="AG170" i="4"/>
  <c r="C171" i="4" s="1"/>
  <c r="K171" i="4"/>
  <c r="AL171" i="4" l="1"/>
  <c r="AH170" i="4"/>
  <c r="D171" i="4" s="1"/>
  <c r="L171" i="4" s="1"/>
  <c r="AK171" i="4"/>
  <c r="B171" i="4"/>
  <c r="O172" i="4"/>
  <c r="AM171" i="4" a="1"/>
  <c r="AN172" i="4" a="1"/>
  <c r="AN172" i="4" l="1"/>
  <c r="AM171" i="4"/>
  <c r="U171" i="4"/>
  <c r="V171" i="4" s="1"/>
  <c r="W171" i="4" s="1"/>
  <c r="M171" i="4"/>
  <c r="P171" i="4" s="1"/>
  <c r="I171" i="4"/>
  <c r="E171" i="4"/>
  <c r="R171" i="4"/>
  <c r="Y171" i="4" l="1"/>
  <c r="N171" i="4"/>
  <c r="Q171" i="4" s="1"/>
  <c r="S171" i="4" s="1"/>
  <c r="F171" i="4"/>
  <c r="Z171" i="4"/>
  <c r="H172" i="4"/>
  <c r="G171" i="4" l="1"/>
  <c r="K172" i="4"/>
  <c r="T171" i="4"/>
  <c r="X171" i="4"/>
  <c r="AA171" i="4" s="1"/>
  <c r="AB171" i="4" s="1"/>
  <c r="AC171" i="4"/>
  <c r="AG171" i="4" l="1"/>
  <c r="C172" i="4" s="1"/>
  <c r="AD171" i="4"/>
  <c r="AE171" i="4" s="1"/>
  <c r="AI171" i="4"/>
  <c r="AF171" i="4"/>
  <c r="B172" i="4" l="1"/>
  <c r="AH171" i="4"/>
  <c r="D172" i="4" s="1"/>
  <c r="AJ171" i="4"/>
  <c r="AK172" i="4"/>
  <c r="AL172" i="4"/>
  <c r="AN173" i="4" a="1"/>
  <c r="O173" i="4"/>
  <c r="AM172" i="4" a="1"/>
  <c r="AN173" i="4" l="1"/>
  <c r="AM172" i="4"/>
  <c r="L172" i="4"/>
  <c r="U172" i="4" s="1"/>
  <c r="V172" i="4" s="1"/>
  <c r="I172" i="4"/>
  <c r="E172" i="4"/>
  <c r="F172" i="4" l="1"/>
  <c r="Y172" i="4"/>
  <c r="W172" i="4"/>
  <c r="M172" i="4"/>
  <c r="Z172" i="4"/>
  <c r="X172" i="4" l="1"/>
  <c r="AA172" i="4" s="1"/>
  <c r="AB172" i="4" s="1"/>
  <c r="P172" i="4"/>
  <c r="N172" i="4"/>
  <c r="Q172" i="4" s="1"/>
  <c r="R172" i="4"/>
  <c r="S172" i="4" l="1"/>
  <c r="T172" i="4" s="1"/>
  <c r="G172" i="4"/>
  <c r="AC172" i="4"/>
  <c r="H173" i="4"/>
  <c r="K173" i="4" l="1"/>
  <c r="AI172" i="4"/>
  <c r="AJ172" i="4" s="1"/>
  <c r="AD172" i="4"/>
  <c r="AE172" i="4" s="1"/>
  <c r="AG172" i="4"/>
  <c r="C173" i="4" s="1"/>
  <c r="AF172" i="4"/>
  <c r="AH172" i="4" l="1"/>
  <c r="D173" i="4" s="1"/>
  <c r="L173" i="4" s="1"/>
  <c r="U173" i="4" s="1"/>
  <c r="V173" i="4" s="1"/>
  <c r="B173" i="4"/>
  <c r="AL173" i="4"/>
  <c r="AK173" i="4"/>
  <c r="AN174" i="4" a="1"/>
  <c r="AM173" i="4" a="1"/>
  <c r="O174" i="4"/>
  <c r="AN174" i="4" l="1"/>
  <c r="AM173" i="4"/>
  <c r="M173" i="4"/>
  <c r="P173" i="4" s="1"/>
  <c r="W173" i="4"/>
  <c r="I173" i="4"/>
  <c r="Y173" i="4"/>
  <c r="E173" i="4"/>
  <c r="R173" i="4"/>
  <c r="Z173" i="4"/>
  <c r="N173" i="4" l="1"/>
  <c r="Q173" i="4" s="1"/>
  <c r="S173" i="4" s="1"/>
  <c r="F173" i="4"/>
  <c r="H174" i="4"/>
  <c r="K174" i="4" l="1"/>
  <c r="G173" i="4"/>
  <c r="X173" i="4"/>
  <c r="AA173" i="4" s="1"/>
  <c r="AB173" i="4" s="1"/>
  <c r="T173" i="4"/>
  <c r="AC173" i="4"/>
  <c r="AI173" i="4" l="1"/>
  <c r="AD173" i="4"/>
  <c r="AE173" i="4" s="1"/>
  <c r="AG173" i="4"/>
  <c r="C174" i="4" s="1"/>
  <c r="AF173" i="4"/>
  <c r="AJ173" i="4" l="1"/>
  <c r="AL174" i="4"/>
  <c r="AK174" i="4"/>
  <c r="AH173" i="4"/>
  <c r="D174" i="4" s="1"/>
  <c r="B174" i="4"/>
  <c r="O175" i="4"/>
  <c r="AN175" i="4" a="1"/>
  <c r="AM174" i="4" a="1"/>
  <c r="AN175" i="4" l="1"/>
  <c r="AM174" i="4"/>
  <c r="L174" i="4"/>
  <c r="U174" i="4" s="1"/>
  <c r="V174" i="4" s="1"/>
  <c r="I174" i="4"/>
  <c r="E174" i="4"/>
  <c r="F174" i="4" l="1"/>
  <c r="W174" i="4"/>
  <c r="Y174" i="4"/>
  <c r="M174" i="4"/>
  <c r="Z174" i="4"/>
  <c r="N174" i="4" l="1"/>
  <c r="G174" i="4" s="1"/>
  <c r="P174" i="4"/>
  <c r="X174" i="4"/>
  <c r="AA174" i="4" s="1"/>
  <c r="AB174" i="4" s="1"/>
  <c r="R174" i="4"/>
  <c r="Q174" i="4" l="1"/>
  <c r="S174" i="4" s="1"/>
  <c r="AC174" i="4"/>
  <c r="H175" i="4"/>
  <c r="K175" i="4" l="1"/>
  <c r="AI174" i="4"/>
  <c r="AJ174" i="4" s="1"/>
  <c r="AD174" i="4"/>
  <c r="AE174" i="4" s="1"/>
  <c r="AG174" i="4"/>
  <c r="C175" i="4" s="1"/>
  <c r="AF174" i="4"/>
  <c r="B175" i="4" s="1"/>
  <c r="T174" i="4"/>
  <c r="AN176" i="4" a="1"/>
  <c r="O176" i="4"/>
  <c r="AN176" i="4" l="1"/>
  <c r="I175" i="4"/>
  <c r="AL175" i="4"/>
  <c r="AK175" i="4"/>
  <c r="AH174" i="4"/>
  <c r="D175" i="4" s="1"/>
  <c r="E175" i="4"/>
  <c r="AM175" i="4" a="1"/>
  <c r="AM175" i="4" l="1"/>
  <c r="F175" i="4"/>
  <c r="L175" i="4"/>
  <c r="U175" i="4" s="1"/>
  <c r="V175" i="4" s="1"/>
  <c r="Y175" i="4" l="1"/>
  <c r="W175" i="4"/>
  <c r="X175" i="4" s="1"/>
  <c r="M175" i="4"/>
  <c r="Z175" i="4"/>
  <c r="AA175" i="4" l="1"/>
  <c r="AB175" i="4" s="1"/>
  <c r="N175" i="4"/>
  <c r="Q175" i="4" s="1"/>
  <c r="P175" i="4"/>
  <c r="R175" i="4"/>
  <c r="S175" i="4" l="1"/>
  <c r="T175" i="4" s="1"/>
  <c r="G175" i="4"/>
  <c r="H176" i="4"/>
  <c r="AC175" i="4"/>
  <c r="K176" i="4" l="1"/>
  <c r="AI175" i="4"/>
  <c r="AJ175" i="4" s="1"/>
  <c r="AD175" i="4"/>
  <c r="AE175" i="4" s="1"/>
  <c r="AG175" i="4"/>
  <c r="C176" i="4" s="1"/>
  <c r="AF175" i="4"/>
  <c r="AH175" i="4" l="1"/>
  <c r="D176" i="4" s="1"/>
  <c r="L176" i="4" s="1"/>
  <c r="U176" i="4" s="1"/>
  <c r="V176" i="4" s="1"/>
  <c r="AK176" i="4"/>
  <c r="AL176" i="4"/>
  <c r="B176" i="4"/>
  <c r="AM176" i="4" a="1"/>
  <c r="O177" i="4"/>
  <c r="AN177" i="4" a="1"/>
  <c r="AN177" i="4" l="1"/>
  <c r="AM176" i="4"/>
  <c r="W176" i="4"/>
  <c r="Y176" i="4"/>
  <c r="M176" i="4"/>
  <c r="N176" i="4" s="1"/>
  <c r="I176" i="4"/>
  <c r="E176" i="4"/>
  <c r="Z176" i="4"/>
  <c r="P176" i="4" l="1"/>
  <c r="F176" i="4"/>
  <c r="Q176" i="4"/>
  <c r="R176" i="4"/>
  <c r="S176" i="4" l="1"/>
  <c r="G176" i="4"/>
  <c r="X176" i="4"/>
  <c r="AA176" i="4" s="1"/>
  <c r="AB176" i="4" s="1"/>
  <c r="H177" i="4"/>
  <c r="AC176" i="4"/>
  <c r="K177" i="4" l="1"/>
  <c r="T176" i="4"/>
  <c r="AI176" i="4"/>
  <c r="AD176" i="4"/>
  <c r="AE176" i="4" s="1"/>
  <c r="AG176" i="4"/>
  <c r="C177" i="4" s="1"/>
  <c r="AF176" i="4"/>
  <c r="AJ176" i="4" l="1"/>
  <c r="AL177" i="4"/>
  <c r="AK177" i="4"/>
  <c r="B177" i="4"/>
  <c r="AH176" i="4"/>
  <c r="D177" i="4" s="1"/>
  <c r="AN178" i="4" a="1"/>
  <c r="O178" i="4"/>
  <c r="AM177" i="4" a="1"/>
  <c r="AN178" i="4" l="1"/>
  <c r="AM177" i="4"/>
  <c r="I177" i="4"/>
  <c r="L177" i="4"/>
  <c r="U177" i="4" s="1"/>
  <c r="V177" i="4" s="1"/>
  <c r="E177" i="4"/>
  <c r="F177" i="4" l="1"/>
  <c r="M177" i="4"/>
  <c r="W177" i="4"/>
  <c r="Y177" i="4"/>
  <c r="Z177" i="4"/>
  <c r="X177" i="4" l="1"/>
  <c r="AA177" i="4" s="1"/>
  <c r="AB177" i="4" s="1"/>
  <c r="P177" i="4"/>
  <c r="N177" i="4"/>
  <c r="Q177" i="4" s="1"/>
  <c r="R177" i="4"/>
  <c r="S177" i="4" l="1"/>
  <c r="G177" i="4"/>
  <c r="H178" i="4"/>
  <c r="AC177" i="4"/>
  <c r="K178" i="4" l="1"/>
  <c r="AD177" i="4"/>
  <c r="AE177" i="4" s="1"/>
  <c r="AI177" i="4"/>
  <c r="AJ177" i="4" s="1"/>
  <c r="AG177" i="4"/>
  <c r="C178" i="4" s="1"/>
  <c r="AF177" i="4"/>
  <c r="T177" i="4"/>
  <c r="AH177" i="4" l="1"/>
  <c r="D178" i="4" s="1"/>
  <c r="L178" i="4" s="1"/>
  <c r="U178" i="4" s="1"/>
  <c r="V178" i="4" s="1"/>
  <c r="AL178" i="4"/>
  <c r="B178" i="4"/>
  <c r="AK178" i="4"/>
  <c r="O179" i="4"/>
  <c r="AN179" i="4" a="1"/>
  <c r="AM178" i="4" a="1"/>
  <c r="AN179" i="4" l="1"/>
  <c r="AM178" i="4"/>
  <c r="M178" i="4"/>
  <c r="P178" i="4" s="1"/>
  <c r="Y178" i="4"/>
  <c r="I178" i="4"/>
  <c r="W178" i="4"/>
  <c r="E178" i="4"/>
  <c r="Z178" i="4"/>
  <c r="R178" i="4"/>
  <c r="N178" i="4" l="1"/>
  <c r="Q178" i="4" s="1"/>
  <c r="S178" i="4" s="1"/>
  <c r="T178" i="4" s="1"/>
  <c r="F178" i="4"/>
  <c r="H179" i="4"/>
  <c r="G178" i="4" l="1"/>
  <c r="K179" i="4"/>
  <c r="X178" i="4"/>
  <c r="AA178" i="4" s="1"/>
  <c r="AB178" i="4" s="1"/>
  <c r="AC178" i="4"/>
  <c r="AI178" i="4" l="1"/>
  <c r="AD178" i="4"/>
  <c r="AE178" i="4" s="1"/>
  <c r="AG178" i="4"/>
  <c r="C179" i="4" s="1"/>
  <c r="AF178" i="4"/>
  <c r="AJ178" i="4" l="1"/>
  <c r="AL179" i="4"/>
  <c r="AK179" i="4"/>
  <c r="AH178" i="4"/>
  <c r="D179" i="4" s="1"/>
  <c r="B179" i="4"/>
  <c r="AM179" i="4" a="1"/>
  <c r="O180" i="4"/>
  <c r="AN180" i="4" a="1"/>
  <c r="AN180" i="4" l="1"/>
  <c r="AM179" i="4"/>
  <c r="L179" i="4"/>
  <c r="U179" i="4" s="1"/>
  <c r="V179" i="4" s="1"/>
  <c r="I179" i="4"/>
  <c r="E179" i="4"/>
  <c r="F179" i="4" l="1"/>
  <c r="W179" i="4"/>
  <c r="Y179" i="4"/>
  <c r="M179" i="4"/>
  <c r="Z179" i="4"/>
  <c r="N179" i="4" l="1"/>
  <c r="G179" i="4" s="1"/>
  <c r="P179" i="4"/>
  <c r="X179" i="4"/>
  <c r="AA179" i="4" s="1"/>
  <c r="AB179" i="4" s="1"/>
  <c r="R179" i="4"/>
  <c r="Q179" i="4" l="1"/>
  <c r="S179" i="4" s="1"/>
  <c r="T179" i="4" s="1"/>
  <c r="AC179" i="4"/>
  <c r="H180" i="4"/>
  <c r="K180" i="4" l="1"/>
  <c r="AD179" i="4"/>
  <c r="AE179" i="4" s="1"/>
  <c r="AI179" i="4"/>
  <c r="AJ179" i="4" s="1"/>
  <c r="AG179" i="4"/>
  <c r="C180" i="4" s="1"/>
  <c r="AF179" i="4"/>
  <c r="B180" i="4" l="1"/>
  <c r="AH179" i="4"/>
  <c r="D180" i="4" s="1"/>
  <c r="AL180" i="4"/>
  <c r="AK180" i="4"/>
  <c r="O181" i="4"/>
  <c r="AN181" i="4" a="1"/>
  <c r="AM180" i="4" a="1"/>
  <c r="AN181" i="4" l="1"/>
  <c r="AM180" i="4"/>
  <c r="L180" i="4"/>
  <c r="U180" i="4" s="1"/>
  <c r="V180" i="4" s="1"/>
  <c r="I180" i="4"/>
  <c r="E180" i="4"/>
  <c r="M180" i="4" l="1"/>
  <c r="P180" i="4" s="1"/>
  <c r="F180" i="4"/>
  <c r="Y180" i="4"/>
  <c r="W180" i="4"/>
  <c r="Z180" i="4"/>
  <c r="R180" i="4"/>
  <c r="N180" i="4" l="1"/>
  <c r="Q180" i="4" s="1"/>
  <c r="S180" i="4" s="1"/>
  <c r="T180" i="4" s="1"/>
  <c r="X180" i="4"/>
  <c r="AA180" i="4" s="1"/>
  <c r="AB180" i="4" s="1"/>
  <c r="AC180" i="4"/>
  <c r="H181" i="4"/>
  <c r="G180" i="4" l="1"/>
  <c r="AD180" i="4"/>
  <c r="AE180" i="4" s="1"/>
  <c r="AI180" i="4"/>
  <c r="AJ180" i="4" s="1"/>
  <c r="AG180" i="4"/>
  <c r="C181" i="4" s="1"/>
  <c r="AF180" i="4"/>
  <c r="K181" i="4"/>
  <c r="AK181" i="4" l="1"/>
  <c r="AL181" i="4"/>
  <c r="B181" i="4"/>
  <c r="AH180" i="4"/>
  <c r="D181" i="4" s="1"/>
  <c r="AM181" i="4" a="1"/>
  <c r="AN182" i="4" a="1"/>
  <c r="O182" i="4"/>
  <c r="AN182" i="4" l="1"/>
  <c r="AM181" i="4"/>
  <c r="I181" i="4"/>
  <c r="L181" i="4"/>
  <c r="U181" i="4" s="1"/>
  <c r="V181" i="4" s="1"/>
  <c r="E181" i="4"/>
  <c r="M181" i="4" l="1"/>
  <c r="N181" i="4" s="1"/>
  <c r="Q181" i="4" s="1"/>
  <c r="F181" i="4"/>
  <c r="Y181" i="4"/>
  <c r="W181" i="4"/>
  <c r="Z181" i="4"/>
  <c r="X181" i="4" l="1"/>
  <c r="AA181" i="4" s="1"/>
  <c r="AB181" i="4" s="1"/>
  <c r="P181" i="4"/>
  <c r="G181" i="4"/>
  <c r="R181" i="4"/>
  <c r="S181" i="4" l="1"/>
  <c r="AC181" i="4"/>
  <c r="H182" i="4"/>
  <c r="AF181" i="4" l="1"/>
  <c r="B182" i="4" s="1"/>
  <c r="AD181" i="4"/>
  <c r="AE181" i="4" s="1"/>
  <c r="AG181" i="4"/>
  <c r="C182" i="4" s="1"/>
  <c r="AI181" i="4"/>
  <c r="AJ181" i="4" s="1"/>
  <c r="K182" i="4"/>
  <c r="T181" i="4"/>
  <c r="AN183" i="4" a="1"/>
  <c r="O183" i="4"/>
  <c r="AN183" i="4" l="1"/>
  <c r="AK182" i="4"/>
  <c r="AL182" i="4"/>
  <c r="AH181" i="4"/>
  <c r="D182" i="4" s="1"/>
  <c r="L182" i="4" s="1"/>
  <c r="U182" i="4" s="1"/>
  <c r="V182" i="4" s="1"/>
  <c r="W182" i="4" s="1"/>
  <c r="I182" i="4"/>
  <c r="E182" i="4"/>
  <c r="AM182" i="4" a="1"/>
  <c r="AM182" i="4" l="1"/>
  <c r="Y182" i="4"/>
  <c r="M182" i="4"/>
  <c r="P182" i="4" s="1"/>
  <c r="F182" i="4"/>
  <c r="R182" i="4"/>
  <c r="Z182" i="4"/>
  <c r="N182" i="4" l="1"/>
  <c r="Q182" i="4" s="1"/>
  <c r="S182" i="4" s="1"/>
  <c r="X182" i="4"/>
  <c r="AA182" i="4" s="1"/>
  <c r="AB182" i="4" s="1"/>
  <c r="H183" i="4"/>
  <c r="AC182" i="4"/>
  <c r="G182" i="4" l="1"/>
  <c r="K183" i="4"/>
  <c r="T182" i="4"/>
  <c r="AI182" i="4"/>
  <c r="AD182" i="4"/>
  <c r="AE182" i="4" s="1"/>
  <c r="AG182" i="4"/>
  <c r="C183" i="4" s="1"/>
  <c r="AF182" i="4"/>
  <c r="AJ182" i="4" l="1"/>
  <c r="AL183" i="4"/>
  <c r="AK183" i="4"/>
  <c r="AH182" i="4"/>
  <c r="D183" i="4" s="1"/>
  <c r="B183" i="4"/>
  <c r="AM183" i="4" a="1"/>
  <c r="O184" i="4"/>
  <c r="AN184" i="4" a="1"/>
  <c r="AN184" i="4" l="1"/>
  <c r="AM183" i="4"/>
  <c r="I183" i="4"/>
  <c r="L183" i="4"/>
  <c r="U183" i="4" s="1"/>
  <c r="V183" i="4" s="1"/>
  <c r="E183" i="4"/>
  <c r="M183" i="4" l="1"/>
  <c r="N183" i="4" s="1"/>
  <c r="F183" i="4"/>
  <c r="Y183" i="4"/>
  <c r="W183" i="4"/>
  <c r="Z183" i="4"/>
  <c r="P183" i="4" l="1"/>
  <c r="X183" i="4"/>
  <c r="AA183" i="4" s="1"/>
  <c r="AB183" i="4" s="1"/>
  <c r="G183" i="4"/>
  <c r="Q183" i="4"/>
  <c r="R183" i="4"/>
  <c r="S183" i="4" l="1"/>
  <c r="AC183" i="4"/>
  <c r="H184" i="4"/>
  <c r="AG183" i="4" l="1"/>
  <c r="C184" i="4" s="1"/>
  <c r="AI183" i="4"/>
  <c r="AJ183" i="4" s="1"/>
  <c r="AD183" i="4"/>
  <c r="AE183" i="4" s="1"/>
  <c r="AF183" i="4"/>
  <c r="B184" i="4" s="1"/>
  <c r="K184" i="4"/>
  <c r="T183" i="4"/>
  <c r="O185" i="4"/>
  <c r="AN185" i="4" a="1"/>
  <c r="AN185" i="4" l="1"/>
  <c r="AH183" i="4"/>
  <c r="D184" i="4" s="1"/>
  <c r="L184" i="4" s="1"/>
  <c r="U184" i="4" s="1"/>
  <c r="V184" i="4" s="1"/>
  <c r="AK184" i="4"/>
  <c r="AL184" i="4"/>
  <c r="I184" i="4"/>
  <c r="E184" i="4"/>
  <c r="AM184" i="4" a="1"/>
  <c r="AM184" i="4" l="1"/>
  <c r="F184" i="4"/>
  <c r="W184" i="4"/>
  <c r="Y184" i="4"/>
  <c r="M184" i="4"/>
  <c r="Z184" i="4"/>
  <c r="X184" i="4" l="1"/>
  <c r="AA184" i="4" s="1"/>
  <c r="AB184" i="4" s="1"/>
  <c r="N184" i="4"/>
  <c r="Q184" i="4" s="1"/>
  <c r="P184" i="4"/>
  <c r="R184" i="4"/>
  <c r="S184" i="4" l="1"/>
  <c r="G184" i="4"/>
  <c r="H185" i="4"/>
  <c r="AC184" i="4"/>
  <c r="K185" i="4" l="1"/>
  <c r="AD184" i="4"/>
  <c r="AE184" i="4" s="1"/>
  <c r="AF184" i="4"/>
  <c r="AI184" i="4"/>
  <c r="AJ184" i="4" s="1"/>
  <c r="AG184" i="4"/>
  <c r="C185" i="4" s="1"/>
  <c r="T184" i="4"/>
  <c r="AH184" i="4" l="1"/>
  <c r="D185" i="4" s="1"/>
  <c r="L185" i="4" s="1"/>
  <c r="U185" i="4" s="1"/>
  <c r="V185" i="4" s="1"/>
  <c r="B185" i="4"/>
  <c r="AL185" i="4"/>
  <c r="AK185" i="4"/>
  <c r="O186" i="4"/>
  <c r="AM185" i="4" a="1"/>
  <c r="AN186" i="4" a="1"/>
  <c r="AN186" i="4" l="1"/>
  <c r="AM185" i="4"/>
  <c r="M185" i="4"/>
  <c r="P185" i="4" s="1"/>
  <c r="Y185" i="4"/>
  <c r="I185" i="4"/>
  <c r="W185" i="4"/>
  <c r="E185" i="4"/>
  <c r="Z185" i="4"/>
  <c r="R185" i="4"/>
  <c r="N185" i="4" l="1"/>
  <c r="Q185" i="4" s="1"/>
  <c r="S185" i="4" s="1"/>
  <c r="T185" i="4" s="1"/>
  <c r="F185" i="4"/>
  <c r="X185" i="4" s="1"/>
  <c r="AA185" i="4" s="1"/>
  <c r="AB185" i="4" s="1"/>
  <c r="AC185" i="4"/>
  <c r="H186" i="4"/>
  <c r="G185" i="4" l="1"/>
  <c r="K186" i="4"/>
  <c r="AI185" i="4"/>
  <c r="AJ185" i="4" s="1"/>
  <c r="AD185" i="4"/>
  <c r="AE185" i="4" s="1"/>
  <c r="AF185" i="4"/>
  <c r="AG185" i="4"/>
  <c r="C186" i="4" s="1"/>
  <c r="AH185" i="4" l="1"/>
  <c r="D186" i="4" s="1"/>
  <c r="L186" i="4" s="1"/>
  <c r="U186" i="4" s="1"/>
  <c r="V186" i="4" s="1"/>
  <c r="AL186" i="4"/>
  <c r="AK186" i="4"/>
  <c r="B186" i="4"/>
  <c r="AN187" i="4" a="1"/>
  <c r="AM186" i="4" a="1"/>
  <c r="O187" i="4"/>
  <c r="AN187" i="4" l="1"/>
  <c r="AM186" i="4"/>
  <c r="Y186" i="4"/>
  <c r="M186" i="4"/>
  <c r="N186" i="4" s="1"/>
  <c r="I186" i="4"/>
  <c r="W186" i="4"/>
  <c r="E186" i="4"/>
  <c r="Z186" i="4"/>
  <c r="P186" i="4" l="1"/>
  <c r="F186" i="4"/>
  <c r="G186" i="4" s="1"/>
  <c r="Q186" i="4"/>
  <c r="R186" i="4"/>
  <c r="X186" i="4" l="1"/>
  <c r="AA186" i="4" s="1"/>
  <c r="AB186" i="4" s="1"/>
  <c r="S186" i="4"/>
  <c r="T186" i="4" s="1"/>
  <c r="H187" i="4"/>
  <c r="AC186" i="4"/>
  <c r="K187" i="4" l="1"/>
  <c r="AF186" i="4"/>
  <c r="B187" i="4" s="1"/>
  <c r="AD186" i="4"/>
  <c r="AE186" i="4" s="1"/>
  <c r="AI186" i="4"/>
  <c r="AJ186" i="4" s="1"/>
  <c r="AG186" i="4"/>
  <c r="C187" i="4" s="1"/>
  <c r="O188" i="4"/>
  <c r="AN188" i="4" a="1"/>
  <c r="AN188" i="4" l="1"/>
  <c r="AK187" i="4"/>
  <c r="AL187" i="4"/>
  <c r="I187" i="4"/>
  <c r="AH186" i="4"/>
  <c r="D187" i="4" s="1"/>
  <c r="L187" i="4" s="1"/>
  <c r="U187" i="4" s="1"/>
  <c r="V187" i="4" s="1"/>
  <c r="E187" i="4"/>
  <c r="AM187" i="4" a="1"/>
  <c r="AM187" i="4" l="1"/>
  <c r="F187" i="4"/>
  <c r="M187" i="4"/>
  <c r="P187" i="4" s="1"/>
  <c r="Y187" i="4"/>
  <c r="W187" i="4"/>
  <c r="R187" i="4"/>
  <c r="Z187" i="4"/>
  <c r="X187" i="4" l="1"/>
  <c r="AA187" i="4" s="1"/>
  <c r="AB187" i="4" s="1"/>
  <c r="N187" i="4"/>
  <c r="Q187" i="4" s="1"/>
  <c r="S187" i="4" s="1"/>
  <c r="AC187" i="4"/>
  <c r="H188" i="4"/>
  <c r="G187" i="4" l="1"/>
  <c r="K188" i="4"/>
  <c r="AG187" i="4"/>
  <c r="C188" i="4" s="1"/>
  <c r="AI187" i="4"/>
  <c r="AJ187" i="4" s="1"/>
  <c r="AD187" i="4"/>
  <c r="AE187" i="4" s="1"/>
  <c r="AF187" i="4"/>
  <c r="B188" i="4" s="1"/>
  <c r="T187" i="4"/>
  <c r="O189" i="4"/>
  <c r="AN189" i="4" a="1"/>
  <c r="AN189" i="4" l="1"/>
  <c r="I188" i="4"/>
  <c r="AH187" i="4"/>
  <c r="D188" i="4" s="1"/>
  <c r="AK188" i="4"/>
  <c r="AL188" i="4"/>
  <c r="E188" i="4"/>
  <c r="AM188" i="4" a="1"/>
  <c r="AM188" i="4" l="1"/>
  <c r="F188" i="4"/>
  <c r="L188" i="4"/>
  <c r="U188" i="4" s="1"/>
  <c r="V188" i="4" s="1"/>
  <c r="Y188" i="4" l="1"/>
  <c r="W188" i="4"/>
  <c r="X188" i="4" s="1"/>
  <c r="M188" i="4"/>
  <c r="Z188" i="4"/>
  <c r="P188" i="4" l="1"/>
  <c r="N188" i="4"/>
  <c r="AA188" i="4"/>
  <c r="AB188" i="4" s="1"/>
  <c r="R188" i="4"/>
  <c r="Q188" i="4" l="1"/>
  <c r="S188" i="4" s="1"/>
  <c r="G188" i="4"/>
  <c r="H189" i="4"/>
  <c r="AC188" i="4"/>
  <c r="K189" i="4" l="1"/>
  <c r="AD188" i="4"/>
  <c r="AE188" i="4" s="1"/>
  <c r="AI188" i="4"/>
  <c r="AJ188" i="4" s="1"/>
  <c r="AF188" i="4"/>
  <c r="AG188" i="4"/>
  <c r="C189" i="4" s="1"/>
  <c r="T188" i="4"/>
  <c r="AH188" i="4" l="1"/>
  <c r="D189" i="4" s="1"/>
  <c r="L189" i="4" s="1"/>
  <c r="U189" i="4" s="1"/>
  <c r="V189" i="4" s="1"/>
  <c r="B189" i="4"/>
  <c r="AL189" i="4"/>
  <c r="AK189" i="4"/>
  <c r="AM189" i="4" a="1"/>
  <c r="AN190" i="4" a="1"/>
  <c r="O190" i="4"/>
  <c r="AN190" i="4" l="1"/>
  <c r="AM189" i="4"/>
  <c r="Y189" i="4"/>
  <c r="M189" i="4"/>
  <c r="N189" i="4" s="1"/>
  <c r="W189" i="4"/>
  <c r="I189" i="4"/>
  <c r="E189" i="4"/>
  <c r="Z189" i="4"/>
  <c r="P189" i="4" l="1"/>
  <c r="F189" i="4"/>
  <c r="G189" i="4" s="1"/>
  <c r="Q189" i="4"/>
  <c r="R189" i="4"/>
  <c r="S189" i="4" l="1"/>
  <c r="X189" i="4"/>
  <c r="AA189" i="4" s="1"/>
  <c r="AB189" i="4" s="1"/>
  <c r="AC189" i="4"/>
  <c r="H190" i="4"/>
  <c r="K190" i="4" l="1"/>
  <c r="T189" i="4"/>
  <c r="AI189" i="4"/>
  <c r="AD189" i="4"/>
  <c r="AE189" i="4" s="1"/>
  <c r="AG189" i="4"/>
  <c r="C190" i="4" s="1"/>
  <c r="AF189" i="4"/>
  <c r="AJ189" i="4" l="1"/>
  <c r="AL190" i="4"/>
  <c r="AK190" i="4"/>
  <c r="AH189" i="4"/>
  <c r="D190" i="4" s="1"/>
  <c r="B190" i="4"/>
  <c r="O191" i="4"/>
  <c r="AM190" i="4" a="1"/>
  <c r="AN191" i="4" a="1"/>
  <c r="AN191" i="4" l="1"/>
  <c r="AM190" i="4"/>
  <c r="I190" i="4"/>
  <c r="L190" i="4"/>
  <c r="U190" i="4" s="1"/>
  <c r="V190" i="4" s="1"/>
  <c r="E190" i="4"/>
  <c r="F190" i="4" l="1"/>
  <c r="M190" i="4"/>
  <c r="W190" i="4"/>
  <c r="Y190" i="4"/>
  <c r="Z190" i="4"/>
  <c r="X190" i="4" l="1"/>
  <c r="AA190" i="4" s="1"/>
  <c r="AB190" i="4" s="1"/>
  <c r="P190" i="4"/>
  <c r="N190" i="4"/>
  <c r="G190" i="4" s="1"/>
  <c r="R190" i="4"/>
  <c r="Q190" i="4" l="1"/>
  <c r="S190" i="4" s="1"/>
  <c r="H191" i="4"/>
  <c r="AC190" i="4"/>
  <c r="K191" i="4" l="1"/>
  <c r="AD190" i="4"/>
  <c r="AE190" i="4" s="1"/>
  <c r="AI190" i="4"/>
  <c r="AJ190" i="4" s="1"/>
  <c r="AG190" i="4"/>
  <c r="C191" i="4" s="1"/>
  <c r="AF190" i="4"/>
  <c r="B191" i="4" s="1"/>
  <c r="T190" i="4"/>
  <c r="AN192" i="4" a="1"/>
  <c r="O192" i="4"/>
  <c r="AN192" i="4" l="1"/>
  <c r="AK191" i="4"/>
  <c r="I191" i="4"/>
  <c r="AH190" i="4"/>
  <c r="D191" i="4" s="1"/>
  <c r="AL191" i="4"/>
  <c r="E191" i="4"/>
  <c r="AM191" i="4" a="1"/>
  <c r="AM191" i="4" l="1"/>
  <c r="F191" i="4"/>
  <c r="L191" i="4"/>
  <c r="U191" i="4" s="1"/>
  <c r="V191" i="4" s="1"/>
  <c r="M191" i="4" l="1"/>
  <c r="P191" i="4" s="1"/>
  <c r="Y191" i="4"/>
  <c r="W191" i="4"/>
  <c r="X191" i="4" s="1"/>
  <c r="R191" i="4"/>
  <c r="Z191" i="4"/>
  <c r="N191" i="4" l="1"/>
  <c r="Q191" i="4" s="1"/>
  <c r="S191" i="4" s="1"/>
  <c r="AA191" i="4"/>
  <c r="AB191" i="4" s="1"/>
  <c r="AC191" i="4"/>
  <c r="H192" i="4"/>
  <c r="G191" i="4" l="1"/>
  <c r="K192" i="4"/>
  <c r="AI191" i="4"/>
  <c r="AJ191" i="4" s="1"/>
  <c r="AD191" i="4"/>
  <c r="AE191" i="4" s="1"/>
  <c r="AG191" i="4"/>
  <c r="C192" i="4" s="1"/>
  <c r="AF191" i="4"/>
  <c r="T191" i="4"/>
  <c r="AH191" i="4" l="1"/>
  <c r="D192" i="4" s="1"/>
  <c r="B192" i="4"/>
  <c r="AK192" i="4"/>
  <c r="AL192" i="4"/>
  <c r="AM192" i="4" a="1"/>
  <c r="O193" i="4"/>
  <c r="AN193" i="4" a="1"/>
  <c r="AN193" i="4" l="1"/>
  <c r="AM192" i="4"/>
  <c r="I192" i="4"/>
  <c r="L192" i="4"/>
  <c r="U192" i="4" s="1"/>
  <c r="V192" i="4" s="1"/>
  <c r="E192" i="4"/>
  <c r="F192" i="4" l="1"/>
  <c r="W192" i="4"/>
  <c r="Y192" i="4"/>
  <c r="M192" i="4"/>
  <c r="Z192" i="4"/>
  <c r="N192" i="4" l="1"/>
  <c r="G192" i="4" s="1"/>
  <c r="P192" i="4"/>
  <c r="X192" i="4"/>
  <c r="AA192" i="4" s="1"/>
  <c r="AB192" i="4" s="1"/>
  <c r="R192" i="4"/>
  <c r="Q192" i="4" l="1"/>
  <c r="S192" i="4" s="1"/>
  <c r="H193" i="4"/>
  <c r="AC192" i="4"/>
  <c r="K193" i="4" l="1"/>
  <c r="AD192" i="4"/>
  <c r="AE192" i="4" s="1"/>
  <c r="AI192" i="4"/>
  <c r="AJ192" i="4" s="1"/>
  <c r="AG192" i="4"/>
  <c r="C193" i="4" s="1"/>
  <c r="AF192" i="4"/>
  <c r="T192" i="4"/>
  <c r="AH192" i="4" l="1"/>
  <c r="D193" i="4" s="1"/>
  <c r="L193" i="4" s="1"/>
  <c r="U193" i="4" s="1"/>
  <c r="V193" i="4" s="1"/>
  <c r="AK193" i="4"/>
  <c r="B193" i="4"/>
  <c r="AL193" i="4"/>
  <c r="O194" i="4"/>
  <c r="AN194" i="4" a="1"/>
  <c r="AM193" i="4" a="1"/>
  <c r="AN194" i="4" l="1"/>
  <c r="AM193" i="4"/>
  <c r="C32" i="4" s="1"/>
  <c r="M193" i="4"/>
  <c r="P193" i="4" s="1"/>
  <c r="I193" i="4"/>
  <c r="W193" i="4"/>
  <c r="Y193" i="4"/>
  <c r="E193" i="4"/>
  <c r="Z193" i="4"/>
  <c r="R193" i="4"/>
  <c r="N193" i="4" l="1"/>
  <c r="Q193" i="4" s="1"/>
  <c r="S193" i="4" s="1"/>
  <c r="T193" i="4" s="1"/>
  <c r="F193" i="4"/>
  <c r="H194" i="4"/>
  <c r="K194" i="4" l="1"/>
  <c r="X193" i="4"/>
  <c r="AA193" i="4" s="1"/>
  <c r="AB193" i="4" s="1"/>
  <c r="G193" i="4"/>
  <c r="AC193" i="4"/>
  <c r="AI193" i="4" l="1"/>
  <c r="AD193" i="4"/>
  <c r="AE193" i="4" s="1"/>
  <c r="AG193" i="4"/>
  <c r="C194" i="4" s="1"/>
  <c r="AF193" i="4"/>
  <c r="AH193" i="4" l="1"/>
  <c r="D194" i="4" s="1"/>
  <c r="B194" i="4"/>
  <c r="AJ193" i="4"/>
  <c r="AL194" i="4"/>
  <c r="AK194" i="4"/>
  <c r="O195" i="4"/>
  <c r="AM194" i="4" a="1"/>
  <c r="AN195" i="4" a="1"/>
  <c r="AN195" i="4" l="1"/>
  <c r="AM194" i="4"/>
  <c r="I194" i="4"/>
  <c r="L194" i="4"/>
  <c r="U194" i="4" s="1"/>
  <c r="V194" i="4" s="1"/>
  <c r="E194" i="4"/>
  <c r="M194" i="4" l="1"/>
  <c r="N194" i="4" s="1"/>
  <c r="F194" i="4"/>
  <c r="Y194" i="4"/>
  <c r="W194" i="4"/>
  <c r="Z194" i="4"/>
  <c r="X194" i="4" l="1"/>
  <c r="AA194" i="4" s="1"/>
  <c r="AB194" i="4" s="1"/>
  <c r="P194" i="4"/>
  <c r="G194" i="4"/>
  <c r="Q194" i="4"/>
  <c r="R194" i="4"/>
  <c r="S194" i="4" l="1"/>
  <c r="T194" i="4" s="1"/>
  <c r="H195" i="4"/>
  <c r="AC194" i="4"/>
  <c r="K195" i="4" l="1"/>
  <c r="AI194" i="4"/>
  <c r="AJ194" i="4" s="1"/>
  <c r="AG194" i="4"/>
  <c r="C195" i="4" s="1"/>
  <c r="AF194" i="4"/>
  <c r="B195" i="4" s="1"/>
  <c r="AD194" i="4"/>
  <c r="AE194" i="4" s="1"/>
  <c r="AN196" i="4" a="1"/>
  <c r="O196" i="4"/>
  <c r="AN196" i="4" l="1"/>
  <c r="AH194" i="4"/>
  <c r="D195" i="4" s="1"/>
  <c r="L195" i="4" s="1"/>
  <c r="U195" i="4" s="1"/>
  <c r="V195" i="4" s="1"/>
  <c r="Y195" i="4" s="1"/>
  <c r="AL195" i="4"/>
  <c r="AK195" i="4"/>
  <c r="I195" i="4"/>
  <c r="E195" i="4"/>
  <c r="AM195" i="4" a="1"/>
  <c r="Z195" i="4"/>
  <c r="AM195" i="4" l="1"/>
  <c r="M195" i="4"/>
  <c r="N195" i="4" s="1"/>
  <c r="W195" i="4"/>
  <c r="F195" i="4"/>
  <c r="Q195" i="4" l="1"/>
  <c r="P195" i="4"/>
  <c r="X195" i="4"/>
  <c r="AA195" i="4" s="1"/>
  <c r="AB195" i="4" s="1"/>
  <c r="G195" i="4"/>
  <c r="R195" i="4"/>
  <c r="S195" i="4" l="1"/>
  <c r="H196" i="4"/>
  <c r="AC195" i="4"/>
  <c r="K196" i="4" l="1"/>
  <c r="AI195" i="4"/>
  <c r="AJ195" i="4" s="1"/>
  <c r="AD195" i="4"/>
  <c r="AE195" i="4" s="1"/>
  <c r="AF195" i="4"/>
  <c r="B196" i="4" s="1"/>
  <c r="AG195" i="4"/>
  <c r="C196" i="4" s="1"/>
  <c r="T195" i="4"/>
  <c r="AL196" i="4"/>
  <c r="AK196" i="4"/>
  <c r="AN197" i="4" a="1"/>
  <c r="O197" i="4"/>
  <c r="AM196" i="4" a="1"/>
  <c r="AN197" i="4" l="1"/>
  <c r="I196" i="4"/>
  <c r="AH195" i="4"/>
  <c r="D196" i="4" s="1"/>
  <c r="L196" i="4" s="1"/>
  <c r="U196" i="4" s="1"/>
  <c r="V196" i="4" s="1"/>
  <c r="Y196" i="4" s="1"/>
  <c r="AM196" i="4"/>
  <c r="E196" i="4"/>
  <c r="Z196" i="4"/>
  <c r="F196" i="4" l="1"/>
  <c r="W196" i="4"/>
  <c r="M196" i="4"/>
  <c r="P196" i="4" s="1"/>
  <c r="R196" i="4"/>
  <c r="X196" i="4" l="1"/>
  <c r="AA196" i="4" s="1"/>
  <c r="AB196" i="4" s="1"/>
  <c r="N196" i="4"/>
  <c r="G196" i="4" s="1"/>
  <c r="Q196" i="4" l="1"/>
  <c r="S196" i="4" s="1"/>
  <c r="T196" i="4" s="1"/>
  <c r="H197" i="4"/>
  <c r="AC196" i="4"/>
  <c r="K197" i="4" l="1"/>
  <c r="AI196" i="4"/>
  <c r="AJ196" i="4" s="1"/>
  <c r="AF196" i="4"/>
  <c r="B197" i="4" s="1"/>
  <c r="AD196" i="4"/>
  <c r="AE196" i="4" s="1"/>
  <c r="AG196" i="4"/>
  <c r="C197" i="4" s="1"/>
  <c r="AL197" i="4"/>
  <c r="AN198" i="4" a="1"/>
  <c r="O198" i="4"/>
  <c r="AK197" i="4" l="1"/>
  <c r="AN198" i="4"/>
  <c r="AH196" i="4"/>
  <c r="D197" i="4" s="1"/>
  <c r="L197" i="4" s="1"/>
  <c r="U197" i="4" s="1"/>
  <c r="V197" i="4" s="1"/>
  <c r="W197" i="4" s="1"/>
  <c r="I197" i="4"/>
  <c r="E197" i="4"/>
  <c r="AM197" i="4" a="1"/>
  <c r="AM197" i="4" l="1"/>
  <c r="M197" i="4"/>
  <c r="N197" i="4" s="1"/>
  <c r="Y197" i="4"/>
  <c r="F197" i="4"/>
  <c r="X197" i="4" s="1"/>
  <c r="Z197" i="4"/>
  <c r="P197" i="4" l="1"/>
  <c r="AA197" i="4"/>
  <c r="AB197" i="4" s="1"/>
  <c r="G197" i="4"/>
  <c r="Q197" i="4"/>
  <c r="R197" i="4"/>
  <c r="S197" i="4" l="1"/>
  <c r="T197" i="4" s="1"/>
  <c r="H198" i="4"/>
  <c r="AC197" i="4"/>
  <c r="K198" i="4" l="1"/>
  <c r="AD197" i="4"/>
  <c r="AE197" i="4" s="1"/>
  <c r="AG197" i="4"/>
  <c r="C198" i="4" s="1"/>
  <c r="AF197" i="4"/>
  <c r="B198" i="4" s="1"/>
  <c r="AI197" i="4"/>
  <c r="AJ197" i="4" s="1"/>
  <c r="AN199" i="4" a="1"/>
  <c r="O199" i="4"/>
  <c r="AL198" i="4" l="1"/>
  <c r="AH197" i="4"/>
  <c r="D198" i="4" s="1"/>
  <c r="L198" i="4" s="1"/>
  <c r="U198" i="4" s="1"/>
  <c r="V198" i="4" s="1"/>
  <c r="AN199" i="4"/>
  <c r="AK198" i="4"/>
  <c r="I198" i="4"/>
  <c r="E198" i="4"/>
  <c r="AM198" i="4" a="1"/>
  <c r="AM198" i="4" l="1"/>
  <c r="F198" i="4"/>
  <c r="Y198" i="4"/>
  <c r="W198" i="4"/>
  <c r="M198" i="4"/>
  <c r="Z198" i="4"/>
  <c r="X198" i="4" l="1"/>
  <c r="AA198" i="4" s="1"/>
  <c r="AB198" i="4" s="1"/>
  <c r="P198" i="4"/>
  <c r="N198" i="4"/>
  <c r="G198" i="4" s="1"/>
  <c r="R198" i="4"/>
  <c r="Q198" i="4" l="1"/>
  <c r="S198" i="4" s="1"/>
  <c r="H199" i="4"/>
  <c r="AC198" i="4"/>
  <c r="K199" i="4" l="1"/>
  <c r="AD198" i="4"/>
  <c r="AE198" i="4" s="1"/>
  <c r="AI198" i="4"/>
  <c r="AJ198" i="4" s="1"/>
  <c r="AG198" i="4"/>
  <c r="C199" i="4" s="1"/>
  <c r="AF198" i="4"/>
  <c r="T198" i="4"/>
  <c r="B199" i="4" l="1"/>
  <c r="AH198" i="4"/>
  <c r="D199" i="4" s="1"/>
  <c r="AL199" i="4"/>
  <c r="AK199" i="4"/>
  <c r="AM199" i="4" a="1"/>
  <c r="AN200" i="4" a="1"/>
  <c r="O200" i="4"/>
  <c r="AN200" i="4" l="1"/>
  <c r="AM199" i="4"/>
  <c r="I199" i="4"/>
  <c r="L199" i="4"/>
  <c r="U199" i="4" s="1"/>
  <c r="V199" i="4" s="1"/>
  <c r="E199" i="4"/>
  <c r="M199" i="4" l="1"/>
  <c r="N199" i="4" s="1"/>
  <c r="Q199" i="4" s="1"/>
  <c r="F199" i="4"/>
  <c r="Y199" i="4"/>
  <c r="W199" i="4"/>
  <c r="Z199" i="4"/>
  <c r="P199" i="4" l="1"/>
  <c r="G199" i="4"/>
  <c r="X199" i="4"/>
  <c r="AA199" i="4" s="1"/>
  <c r="AB199" i="4" s="1"/>
  <c r="R199" i="4"/>
  <c r="S199" i="4" l="1"/>
  <c r="H200" i="4"/>
  <c r="AC199" i="4"/>
  <c r="AF199" i="4" l="1"/>
  <c r="B200" i="4" s="1"/>
  <c r="AD199" i="4"/>
  <c r="AE199" i="4" s="1"/>
  <c r="AI199" i="4"/>
  <c r="AJ199" i="4" s="1"/>
  <c r="AG199" i="4"/>
  <c r="C200" i="4" s="1"/>
  <c r="K200" i="4"/>
  <c r="T199" i="4"/>
  <c r="O201" i="4"/>
  <c r="AN201" i="4" a="1"/>
  <c r="AN201" i="4" l="1"/>
  <c r="AK200" i="4"/>
  <c r="AL200" i="4"/>
  <c r="AH199" i="4"/>
  <c r="D200" i="4" s="1"/>
  <c r="L200" i="4" s="1"/>
  <c r="U200" i="4" s="1"/>
  <c r="V200" i="4" s="1"/>
  <c r="I200" i="4"/>
  <c r="E200" i="4"/>
  <c r="AM200" i="4" a="1"/>
  <c r="AM200" i="4" l="1"/>
  <c r="F200" i="4"/>
  <c r="Y200" i="4"/>
  <c r="W200" i="4"/>
  <c r="M200" i="4"/>
  <c r="Z200" i="4"/>
  <c r="X200" i="4" l="1"/>
  <c r="AA200" i="4" s="1"/>
  <c r="AB200" i="4" s="1"/>
  <c r="N200" i="4"/>
  <c r="P200" i="4"/>
  <c r="R200" i="4"/>
  <c r="G200" i="4" l="1"/>
  <c r="Q200" i="4"/>
  <c r="S200" i="4" s="1"/>
  <c r="AC200" i="4"/>
  <c r="H201" i="4"/>
  <c r="K201" i="4" l="1"/>
  <c r="AD200" i="4"/>
  <c r="AE200" i="4" s="1"/>
  <c r="AI200" i="4"/>
  <c r="AJ200" i="4" s="1"/>
  <c r="AG200" i="4"/>
  <c r="C201" i="4" s="1"/>
  <c r="AF200" i="4"/>
  <c r="B201" i="4" s="1"/>
  <c r="T200" i="4"/>
  <c r="O202" i="4"/>
  <c r="AN202" i="4" a="1"/>
  <c r="AN202" i="4" l="1"/>
  <c r="AL201" i="4"/>
  <c r="AK201" i="4"/>
  <c r="I201" i="4"/>
  <c r="AH200" i="4"/>
  <c r="D201" i="4" s="1"/>
  <c r="E201" i="4"/>
  <c r="AM201" i="4" a="1"/>
  <c r="AM201" i="4" l="1"/>
  <c r="F201" i="4"/>
  <c r="L201" i="4"/>
  <c r="U201" i="4" s="1"/>
  <c r="V201" i="4" s="1"/>
  <c r="M201" i="4" l="1"/>
  <c r="P201" i="4" s="1"/>
  <c r="Y201" i="4"/>
  <c r="W201" i="4"/>
  <c r="X201" i="4" s="1"/>
  <c r="R201" i="4"/>
  <c r="Z201" i="4"/>
  <c r="N201" i="4" l="1"/>
  <c r="Q201" i="4" s="1"/>
  <c r="S201" i="4" s="1"/>
  <c r="T201" i="4" s="1"/>
  <c r="AA201" i="4"/>
  <c r="AB201" i="4" s="1"/>
  <c r="AC201" i="4"/>
  <c r="H202" i="4"/>
  <c r="G201" i="4" l="1"/>
  <c r="AD201" i="4"/>
  <c r="AE201" i="4" s="1"/>
  <c r="AI201" i="4"/>
  <c r="AJ201" i="4" s="1"/>
  <c r="AG201" i="4"/>
  <c r="C202" i="4" s="1"/>
  <c r="AF201" i="4"/>
  <c r="B202" i="4" s="1"/>
  <c r="K202" i="4"/>
  <c r="AN203" i="4" a="1"/>
  <c r="O203" i="4"/>
  <c r="AN203" i="4" l="1"/>
  <c r="I202" i="4"/>
  <c r="AL202" i="4"/>
  <c r="AK202" i="4"/>
  <c r="AH201" i="4"/>
  <c r="D202" i="4" s="1"/>
  <c r="E202" i="4"/>
  <c r="AM202" i="4" a="1"/>
  <c r="AM202" i="4" l="1"/>
  <c r="F202" i="4"/>
  <c r="L202" i="4"/>
  <c r="U202" i="4" s="1"/>
  <c r="V202" i="4" s="1"/>
  <c r="M202" i="4" l="1"/>
  <c r="N202" i="4" s="1"/>
  <c r="Q202" i="4" s="1"/>
  <c r="W202" i="4"/>
  <c r="X202" i="4" s="1"/>
  <c r="Y202" i="4"/>
  <c r="Z202" i="4"/>
  <c r="P202" i="4" l="1"/>
  <c r="AA202" i="4"/>
  <c r="AB202" i="4" s="1"/>
  <c r="G202" i="4"/>
  <c r="R202" i="4"/>
  <c r="S202" i="4" l="1"/>
  <c r="T202" i="4" s="1"/>
  <c r="H203" i="4"/>
  <c r="AC202" i="4"/>
  <c r="AI202" i="4" l="1"/>
  <c r="AJ202" i="4" s="1"/>
  <c r="AD202" i="4"/>
  <c r="AE202" i="4" s="1"/>
  <c r="AF202" i="4"/>
  <c r="B203" i="4" s="1"/>
  <c r="AG202" i="4"/>
  <c r="C203" i="4" s="1"/>
  <c r="K203" i="4"/>
  <c r="AN204" i="4" a="1"/>
  <c r="O204" i="4"/>
  <c r="AN204" i="4" l="1"/>
  <c r="AL203" i="4"/>
  <c r="AK203" i="4"/>
  <c r="I203" i="4"/>
  <c r="AH202" i="4"/>
  <c r="D203" i="4" s="1"/>
  <c r="E203" i="4"/>
  <c r="AM203" i="4" a="1"/>
  <c r="AM203" i="4" l="1"/>
  <c r="F203" i="4"/>
  <c r="L203" i="4"/>
  <c r="U203" i="4" s="1"/>
  <c r="V203" i="4" s="1"/>
  <c r="Y203" i="4" s="1"/>
  <c r="Z203" i="4"/>
  <c r="W203" i="4" l="1"/>
  <c r="X203" i="4" s="1"/>
  <c r="AA203" i="4" s="1"/>
  <c r="AB203" i="4" s="1"/>
  <c r="M203" i="4"/>
  <c r="N203" i="4" l="1"/>
  <c r="P203" i="4"/>
  <c r="R203" i="4"/>
  <c r="Q203" i="4" l="1"/>
  <c r="S203" i="4" s="1"/>
  <c r="G203" i="4"/>
  <c r="H204" i="4"/>
  <c r="AC203" i="4"/>
  <c r="K204" i="4" l="1"/>
  <c r="AF203" i="4"/>
  <c r="AI203" i="4"/>
  <c r="AJ203" i="4" s="1"/>
  <c r="AD203" i="4"/>
  <c r="AE203" i="4" s="1"/>
  <c r="AG203" i="4"/>
  <c r="C204" i="4" s="1"/>
  <c r="T203" i="4"/>
  <c r="AK204" i="4" l="1"/>
  <c r="B204" i="4"/>
  <c r="AH203" i="4"/>
  <c r="D204" i="4" s="1"/>
  <c r="L204" i="4" s="1"/>
  <c r="U204" i="4" s="1"/>
  <c r="V204" i="4" s="1"/>
  <c r="W204" i="4" s="1"/>
  <c r="AL204" i="4"/>
  <c r="AM204" i="4" a="1"/>
  <c r="O205" i="4"/>
  <c r="AN205" i="4" a="1"/>
  <c r="AN205" i="4" l="1"/>
  <c r="AM204" i="4"/>
  <c r="M204" i="4"/>
  <c r="P204" i="4" s="1"/>
  <c r="Y204" i="4"/>
  <c r="I204" i="4"/>
  <c r="E204" i="4"/>
  <c r="Z204" i="4"/>
  <c r="R204" i="4"/>
  <c r="F204" i="4" l="1"/>
  <c r="X204" i="4" s="1"/>
  <c r="AA204" i="4" s="1"/>
  <c r="AB204" i="4" s="1"/>
  <c r="N204" i="4"/>
  <c r="Q204" i="4" s="1"/>
  <c r="S204" i="4" s="1"/>
  <c r="H205" i="4"/>
  <c r="AC204" i="4"/>
  <c r="G204" i="4" l="1"/>
  <c r="AG204" i="4"/>
  <c r="C205" i="4" s="1"/>
  <c r="AI204" i="4"/>
  <c r="AJ204" i="4" s="1"/>
  <c r="AF204" i="4"/>
  <c r="AD204" i="4"/>
  <c r="AE204" i="4" s="1"/>
  <c r="K205" i="4"/>
  <c r="T204" i="4"/>
  <c r="AL205" i="4"/>
  <c r="AK205" i="4" l="1"/>
  <c r="AH204" i="4"/>
  <c r="D205" i="4" s="1"/>
  <c r="L205" i="4" s="1"/>
  <c r="U205" i="4" s="1"/>
  <c r="V205" i="4" s="1"/>
  <c r="B205" i="4"/>
  <c r="AN206" i="4" a="1"/>
  <c r="O206" i="4"/>
  <c r="AM205" i="4" a="1"/>
  <c r="AN206" i="4" l="1"/>
  <c r="I205" i="4"/>
  <c r="AM205" i="4"/>
  <c r="M205" i="4"/>
  <c r="P205" i="4" s="1"/>
  <c r="W205" i="4"/>
  <c r="Y205" i="4"/>
  <c r="E205" i="4"/>
  <c r="R205" i="4"/>
  <c r="Z205" i="4"/>
  <c r="F205" i="4" l="1"/>
  <c r="X205" i="4" s="1"/>
  <c r="AA205" i="4" s="1"/>
  <c r="AB205" i="4" s="1"/>
  <c r="N205" i="4"/>
  <c r="Q205" i="4" s="1"/>
  <c r="S205" i="4" s="1"/>
  <c r="H206" i="4"/>
  <c r="AC205" i="4"/>
  <c r="G205" i="4" l="1"/>
  <c r="K206" i="4"/>
  <c r="AD205" i="4"/>
  <c r="AE205" i="4" s="1"/>
  <c r="AI205" i="4"/>
  <c r="AJ205" i="4" s="1"/>
  <c r="AG205" i="4"/>
  <c r="C206" i="4" s="1"/>
  <c r="AF205" i="4"/>
  <c r="T205" i="4"/>
  <c r="AK206" i="4" l="1"/>
  <c r="AH205" i="4"/>
  <c r="D206" i="4" s="1"/>
  <c r="AL206" i="4"/>
  <c r="B206" i="4"/>
  <c r="O207" i="4"/>
  <c r="AM206" i="4" a="1"/>
  <c r="AN207" i="4" a="1"/>
  <c r="AN207" i="4" l="1"/>
  <c r="AM206" i="4"/>
  <c r="L206" i="4"/>
  <c r="U206" i="4" s="1"/>
  <c r="V206" i="4" s="1"/>
  <c r="I206" i="4"/>
  <c r="E206" i="4"/>
  <c r="F206" i="4" l="1"/>
  <c r="W206" i="4"/>
  <c r="Y206" i="4"/>
  <c r="M206" i="4"/>
  <c r="Z206" i="4"/>
  <c r="N206" i="4" l="1"/>
  <c r="G206" i="4" s="1"/>
  <c r="P206" i="4"/>
  <c r="X206" i="4"/>
  <c r="AA206" i="4" s="1"/>
  <c r="AB206" i="4" s="1"/>
  <c r="R206" i="4"/>
  <c r="Q206" i="4" l="1"/>
  <c r="S206" i="4" s="1"/>
  <c r="AC206" i="4"/>
  <c r="H207" i="4"/>
  <c r="K207" i="4" l="1"/>
  <c r="AI206" i="4"/>
  <c r="AJ206" i="4" s="1"/>
  <c r="AD206" i="4"/>
  <c r="AE206" i="4" s="1"/>
  <c r="AG206" i="4"/>
  <c r="C207" i="4" s="1"/>
  <c r="AF206" i="4"/>
  <c r="T206" i="4"/>
  <c r="AH206" i="4" l="1"/>
  <c r="D207" i="4" s="1"/>
  <c r="L207" i="4" s="1"/>
  <c r="U207" i="4" s="1"/>
  <c r="V207" i="4" s="1"/>
  <c r="AL207" i="4"/>
  <c r="B207" i="4"/>
  <c r="AK207" i="4"/>
  <c r="AM207" i="4" a="1"/>
  <c r="AN208" i="4" a="1"/>
  <c r="O208" i="4"/>
  <c r="AN208" i="4" l="1"/>
  <c r="AM207" i="4"/>
  <c r="W207" i="4"/>
  <c r="Y207" i="4"/>
  <c r="M207" i="4"/>
  <c r="N207" i="4" s="1"/>
  <c r="I207" i="4"/>
  <c r="E207" i="4"/>
  <c r="Z207" i="4"/>
  <c r="P207" i="4" l="1"/>
  <c r="F207" i="4"/>
  <c r="Q207" i="4"/>
  <c r="R207" i="4"/>
  <c r="S207" i="4" l="1"/>
  <c r="G207" i="4"/>
  <c r="X207" i="4"/>
  <c r="AA207" i="4" s="1"/>
  <c r="AB207" i="4" s="1"/>
  <c r="H208" i="4"/>
  <c r="AC207" i="4"/>
  <c r="K208" i="4" l="1"/>
  <c r="T207" i="4"/>
  <c r="AI207" i="4"/>
  <c r="AD207" i="4"/>
  <c r="AE207" i="4" s="1"/>
  <c r="AG207" i="4"/>
  <c r="C208" i="4" s="1"/>
  <c r="AF207" i="4"/>
  <c r="AJ207" i="4" l="1"/>
  <c r="AL208" i="4"/>
  <c r="AK208" i="4"/>
  <c r="B208" i="4"/>
  <c r="AH207" i="4"/>
  <c r="D208" i="4" s="1"/>
  <c r="AM208" i="4" a="1"/>
  <c r="AN209" i="4" a="1"/>
  <c r="O209" i="4"/>
  <c r="AN209" i="4" l="1"/>
  <c r="AM208" i="4"/>
  <c r="I208" i="4"/>
  <c r="L208" i="4"/>
  <c r="U208" i="4" s="1"/>
  <c r="V208" i="4" s="1"/>
  <c r="E208" i="4"/>
  <c r="M208" i="4" l="1"/>
  <c r="P208" i="4" s="1"/>
  <c r="F208" i="4"/>
  <c r="Y208" i="4"/>
  <c r="W208" i="4"/>
  <c r="R208" i="4"/>
  <c r="Z208" i="4"/>
  <c r="X208" i="4" l="1"/>
  <c r="AA208" i="4" s="1"/>
  <c r="AB208" i="4" s="1"/>
  <c r="N208" i="4"/>
  <c r="Q208" i="4" s="1"/>
  <c r="S208" i="4" s="1"/>
  <c r="T208" i="4" s="1"/>
  <c r="AC208" i="4"/>
  <c r="H209" i="4"/>
  <c r="G208" i="4" l="1"/>
  <c r="AI208" i="4"/>
  <c r="AJ208" i="4" s="1"/>
  <c r="AD208" i="4"/>
  <c r="AE208" i="4" s="1"/>
  <c r="AG208" i="4"/>
  <c r="C209" i="4" s="1"/>
  <c r="AF208" i="4"/>
  <c r="K209" i="4"/>
  <c r="AL209" i="4" l="1"/>
  <c r="B209" i="4"/>
  <c r="AH208" i="4"/>
  <c r="D209" i="4" s="1"/>
  <c r="AK209" i="4"/>
  <c r="AM209" i="4" a="1"/>
  <c r="AN210" i="4" a="1"/>
  <c r="O210" i="4"/>
  <c r="AN210" i="4" l="1"/>
  <c r="AM209" i="4"/>
  <c r="I209" i="4"/>
  <c r="L209" i="4"/>
  <c r="U209" i="4" s="1"/>
  <c r="V209" i="4" s="1"/>
  <c r="E209" i="4"/>
  <c r="F209" i="4" l="1"/>
  <c r="M209" i="4"/>
  <c r="W209" i="4"/>
  <c r="Y209" i="4"/>
  <c r="Z209" i="4"/>
  <c r="X209" i="4" l="1"/>
  <c r="AA209" i="4" s="1"/>
  <c r="AB209" i="4" s="1"/>
  <c r="N209" i="4"/>
  <c r="Q209" i="4" s="1"/>
  <c r="P209" i="4"/>
  <c r="R209" i="4"/>
  <c r="S209" i="4" l="1"/>
  <c r="G209" i="4"/>
  <c r="AC209" i="4"/>
  <c r="H210" i="4"/>
  <c r="K210" i="4" l="1"/>
  <c r="AI209" i="4"/>
  <c r="AJ209" i="4" s="1"/>
  <c r="AD209" i="4"/>
  <c r="AE209" i="4" s="1"/>
  <c r="AG209" i="4"/>
  <c r="C210" i="4" s="1"/>
  <c r="AF209" i="4"/>
  <c r="B210" i="4" s="1"/>
  <c r="T209" i="4"/>
  <c r="AN211" i="4" a="1"/>
  <c r="O211" i="4"/>
  <c r="AN211" i="4" l="1"/>
  <c r="AH209" i="4"/>
  <c r="D210" i="4" s="1"/>
  <c r="AL210" i="4"/>
  <c r="I210" i="4"/>
  <c r="AK210" i="4"/>
  <c r="E210" i="4"/>
  <c r="AM210" i="4" a="1"/>
  <c r="AM210" i="4" l="1"/>
  <c r="F210" i="4"/>
  <c r="L210" i="4"/>
  <c r="U210" i="4" s="1"/>
  <c r="V210" i="4" s="1"/>
  <c r="M210" i="4" l="1"/>
  <c r="N210" i="4" s="1"/>
  <c r="Y210" i="4"/>
  <c r="W210" i="4"/>
  <c r="X210" i="4" s="1"/>
  <c r="Z210" i="4"/>
  <c r="P210" i="4" l="1"/>
  <c r="AA210" i="4"/>
  <c r="AB210" i="4" s="1"/>
  <c r="Q210" i="4"/>
  <c r="G210" i="4"/>
  <c r="R210" i="4"/>
  <c r="S210" i="4" l="1"/>
  <c r="AC210" i="4"/>
  <c r="H211" i="4"/>
  <c r="K211" i="4" l="1"/>
  <c r="AD210" i="4"/>
  <c r="AE210" i="4" s="1"/>
  <c r="AI210" i="4"/>
  <c r="AJ210" i="4" s="1"/>
  <c r="AG210" i="4"/>
  <c r="C211" i="4" s="1"/>
  <c r="AF210" i="4"/>
  <c r="B211" i="4" s="1"/>
  <c r="T210" i="4"/>
  <c r="AN212" i="4" a="1"/>
  <c r="O212" i="4"/>
  <c r="AN212" i="4" l="1"/>
  <c r="AK211" i="4"/>
  <c r="AH210" i="4"/>
  <c r="D211" i="4" s="1"/>
  <c r="L211" i="4" s="1"/>
  <c r="U211" i="4" s="1"/>
  <c r="V211" i="4" s="1"/>
  <c r="W211" i="4" s="1"/>
  <c r="AL211" i="4"/>
  <c r="I211" i="4"/>
  <c r="E211" i="4"/>
  <c r="AM211" i="4" a="1"/>
  <c r="AM211" i="4" l="1"/>
  <c r="Y211" i="4"/>
  <c r="M211" i="4"/>
  <c r="F211" i="4"/>
  <c r="Z211" i="4"/>
  <c r="N211" i="4" l="1"/>
  <c r="Q211" i="4" s="1"/>
  <c r="P211" i="4"/>
  <c r="X211" i="4"/>
  <c r="AA211" i="4" s="1"/>
  <c r="AB211" i="4" s="1"/>
  <c r="R211" i="4"/>
  <c r="S211" i="4" l="1"/>
  <c r="G211" i="4"/>
  <c r="AC211" i="4"/>
  <c r="H212" i="4"/>
  <c r="K212" i="4" l="1"/>
  <c r="AF211" i="4"/>
  <c r="B212" i="4" s="1"/>
  <c r="AI211" i="4"/>
  <c r="AK212" i="4" s="1"/>
  <c r="AD211" i="4"/>
  <c r="AE211" i="4" s="1"/>
  <c r="AG211" i="4"/>
  <c r="C212" i="4" s="1"/>
  <c r="T211" i="4"/>
  <c r="O213" i="4"/>
  <c r="AN213" i="4" a="1"/>
  <c r="AN213" i="4" l="1"/>
  <c r="AH211" i="4"/>
  <c r="D212" i="4" s="1"/>
  <c r="L212" i="4" s="1"/>
  <c r="U212" i="4" s="1"/>
  <c r="V212" i="4" s="1"/>
  <c r="AJ211" i="4"/>
  <c r="AL212" i="4"/>
  <c r="I212" i="4"/>
  <c r="E212" i="4"/>
  <c r="AM212" i="4" a="1"/>
  <c r="AM212" i="4" l="1"/>
  <c r="F212" i="4"/>
  <c r="M212" i="4"/>
  <c r="W212" i="4"/>
  <c r="Y212" i="4"/>
  <c r="Z212" i="4"/>
  <c r="X212" i="4" l="1"/>
  <c r="AA212" i="4" s="1"/>
  <c r="AB212" i="4" s="1"/>
  <c r="P212" i="4"/>
  <c r="N212" i="4"/>
  <c r="G212" i="4" s="1"/>
  <c r="R212" i="4"/>
  <c r="Q212" i="4" l="1"/>
  <c r="S212" i="4" s="1"/>
  <c r="AC212" i="4"/>
  <c r="H213" i="4"/>
  <c r="K213" i="4" l="1"/>
  <c r="AI212" i="4"/>
  <c r="AJ212" i="4" s="1"/>
  <c r="AD212" i="4"/>
  <c r="AE212" i="4" s="1"/>
  <c r="AG212" i="4"/>
  <c r="C213" i="4" s="1"/>
  <c r="AF212" i="4"/>
  <c r="T212" i="4"/>
  <c r="AK213" i="4" l="1"/>
  <c r="B213" i="4"/>
  <c r="AH212" i="4"/>
  <c r="D213" i="4" s="1"/>
  <c r="AL213" i="4"/>
  <c r="O214" i="4"/>
  <c r="AM213" i="4" a="1"/>
  <c r="AN214" i="4" a="1"/>
  <c r="AN214" i="4" l="1"/>
  <c r="AM213" i="4"/>
  <c r="L213" i="4"/>
  <c r="U213" i="4" s="1"/>
  <c r="V213" i="4" s="1"/>
  <c r="I213" i="4"/>
  <c r="E213" i="4"/>
  <c r="M213" i="4" l="1"/>
  <c r="N213" i="4" s="1"/>
  <c r="F213" i="4"/>
  <c r="Y213" i="4"/>
  <c r="W213" i="4"/>
  <c r="Z213" i="4"/>
  <c r="X213" i="4" l="1"/>
  <c r="AA213" i="4" s="1"/>
  <c r="AB213" i="4" s="1"/>
  <c r="P213" i="4"/>
  <c r="Q213" i="4"/>
  <c r="G213" i="4"/>
  <c r="R213" i="4"/>
  <c r="S213" i="4" l="1"/>
  <c r="T213" i="4" s="1"/>
  <c r="H214" i="4"/>
  <c r="AC213" i="4"/>
  <c r="AG213" i="4" l="1"/>
  <c r="C214" i="4" s="1"/>
  <c r="AF213" i="4"/>
  <c r="B214" i="4" s="1"/>
  <c r="AI213" i="4"/>
  <c r="AJ213" i="4" s="1"/>
  <c r="AD213" i="4"/>
  <c r="AE213" i="4" s="1"/>
  <c r="K214" i="4"/>
  <c r="O215" i="4"/>
  <c r="AN215" i="4" a="1"/>
  <c r="AN215" i="4" l="1"/>
  <c r="AK214" i="4"/>
  <c r="AH213" i="4"/>
  <c r="D214" i="4" s="1"/>
  <c r="L214" i="4" s="1"/>
  <c r="U214" i="4" s="1"/>
  <c r="V214" i="4" s="1"/>
  <c r="AL214" i="4"/>
  <c r="I214" i="4"/>
  <c r="E214" i="4"/>
  <c r="AM214" i="4" a="1"/>
  <c r="AM214" i="4" l="1"/>
  <c r="F214" i="4"/>
  <c r="M214" i="4"/>
  <c r="W214" i="4"/>
  <c r="Y214" i="4"/>
  <c r="Z214" i="4"/>
  <c r="X214" i="4" l="1"/>
  <c r="AA214" i="4" s="1"/>
  <c r="AB214" i="4" s="1"/>
  <c r="N214" i="4"/>
  <c r="Q214" i="4" s="1"/>
  <c r="P214" i="4"/>
  <c r="R214" i="4"/>
  <c r="S214" i="4" l="1"/>
  <c r="G214" i="4"/>
  <c r="H215" i="4"/>
  <c r="AC214" i="4"/>
  <c r="K215" i="4" l="1"/>
  <c r="AD214" i="4"/>
  <c r="AE214" i="4" s="1"/>
  <c r="AI214" i="4"/>
  <c r="AJ214" i="4" s="1"/>
  <c r="AG214" i="4"/>
  <c r="C215" i="4" s="1"/>
  <c r="AF214" i="4"/>
  <c r="T214" i="4"/>
  <c r="AK215" i="4" l="1"/>
  <c r="B215" i="4"/>
  <c r="AH214" i="4"/>
  <c r="D215" i="4" s="1"/>
  <c r="AL215" i="4"/>
  <c r="AM215" i="4" a="1"/>
  <c r="AN216" i="4" a="1"/>
  <c r="O216" i="4"/>
  <c r="AN216" i="4" l="1"/>
  <c r="AM215" i="4"/>
  <c r="I215" i="4"/>
  <c r="L215" i="4"/>
  <c r="U215" i="4" s="1"/>
  <c r="V215" i="4" s="1"/>
  <c r="E215" i="4"/>
  <c r="M215" i="4" l="1"/>
  <c r="P215" i="4" s="1"/>
  <c r="F215" i="4"/>
  <c r="W215" i="4"/>
  <c r="Y215" i="4"/>
  <c r="R215" i="4"/>
  <c r="Z215" i="4"/>
  <c r="N215" i="4" l="1"/>
  <c r="Q215" i="4" s="1"/>
  <c r="S215" i="4" s="1"/>
  <c r="X215" i="4"/>
  <c r="AA215" i="4" s="1"/>
  <c r="AB215" i="4" s="1"/>
  <c r="AC215" i="4"/>
  <c r="H216" i="4"/>
  <c r="G215" i="4" l="1"/>
  <c r="K216" i="4"/>
  <c r="AI215" i="4"/>
  <c r="AJ215" i="4" s="1"/>
  <c r="AD215" i="4"/>
  <c r="AE215" i="4" s="1"/>
  <c r="AG215" i="4"/>
  <c r="C216" i="4" s="1"/>
  <c r="AF215" i="4"/>
  <c r="T215" i="4"/>
  <c r="AL216" i="4" l="1"/>
  <c r="B216" i="4"/>
  <c r="AH215" i="4"/>
  <c r="D216" i="4" s="1"/>
  <c r="AK216" i="4"/>
  <c r="AN217" i="4" a="1"/>
  <c r="AM216" i="4" a="1"/>
  <c r="O217" i="4"/>
  <c r="AN217" i="4" l="1"/>
  <c r="AM216" i="4"/>
  <c r="L216" i="4"/>
  <c r="U216" i="4" s="1"/>
  <c r="V216" i="4" s="1"/>
  <c r="I216" i="4"/>
  <c r="E216" i="4"/>
  <c r="F216" i="4" l="1"/>
  <c r="Y216" i="4"/>
  <c r="W216" i="4"/>
  <c r="M216" i="4"/>
  <c r="Z216" i="4"/>
  <c r="X216" i="4" l="1"/>
  <c r="AA216" i="4" s="1"/>
  <c r="AB216" i="4" s="1"/>
  <c r="N216" i="4"/>
  <c r="G216" i="4" s="1"/>
  <c r="P216" i="4"/>
  <c r="R216" i="4"/>
  <c r="Q216" i="4" l="1"/>
  <c r="S216" i="4" s="1"/>
  <c r="AC216" i="4"/>
  <c r="H217" i="4"/>
  <c r="K217" i="4" l="1"/>
  <c r="AD216" i="4"/>
  <c r="AE216" i="4" s="1"/>
  <c r="AI216" i="4"/>
  <c r="AJ216" i="4" s="1"/>
  <c r="AG216" i="4"/>
  <c r="C217" i="4" s="1"/>
  <c r="AF216" i="4"/>
  <c r="T216" i="4"/>
  <c r="AH216" i="4" l="1"/>
  <c r="D217" i="4" s="1"/>
  <c r="L217" i="4" s="1"/>
  <c r="U217" i="4" s="1"/>
  <c r="V217" i="4" s="1"/>
  <c r="AK217" i="4"/>
  <c r="B217" i="4"/>
  <c r="AL217" i="4"/>
  <c r="AM217" i="4" a="1"/>
  <c r="O218" i="4"/>
  <c r="AN218" i="4" a="1"/>
  <c r="AN218" i="4" l="1"/>
  <c r="AM217" i="4"/>
  <c r="M217" i="4"/>
  <c r="N217" i="4" s="1"/>
  <c r="I217" i="4"/>
  <c r="Y217" i="4"/>
  <c r="W217" i="4"/>
  <c r="E217" i="4"/>
  <c r="Z217" i="4"/>
  <c r="P217" i="4" l="1"/>
  <c r="F217" i="4"/>
  <c r="G217" i="4" s="1"/>
  <c r="Q217" i="4"/>
  <c r="R217" i="4"/>
  <c r="X217" i="4" l="1"/>
  <c r="AA217" i="4" s="1"/>
  <c r="AB217" i="4" s="1"/>
  <c r="S217" i="4"/>
  <c r="AC217" i="4"/>
  <c r="H218" i="4"/>
  <c r="K218" i="4" l="1"/>
  <c r="AI217" i="4"/>
  <c r="AJ217" i="4" s="1"/>
  <c r="AD217" i="4"/>
  <c r="AE217" i="4" s="1"/>
  <c r="AF217" i="4"/>
  <c r="B218" i="4" s="1"/>
  <c r="AG217" i="4"/>
  <c r="C218" i="4" s="1"/>
  <c r="T217" i="4"/>
  <c r="AN219" i="4" a="1"/>
  <c r="O219" i="4"/>
  <c r="AN219" i="4" l="1"/>
  <c r="AL218" i="4"/>
  <c r="AK218" i="4"/>
  <c r="AH217" i="4"/>
  <c r="D218" i="4" s="1"/>
  <c r="L218" i="4" s="1"/>
  <c r="U218" i="4" s="1"/>
  <c r="V218" i="4" s="1"/>
  <c r="I218" i="4"/>
  <c r="E218" i="4"/>
  <c r="AM218" i="4" a="1"/>
  <c r="AM218" i="4" l="1"/>
  <c r="F218" i="4"/>
  <c r="Y218" i="4"/>
  <c r="W218" i="4"/>
  <c r="M218" i="4"/>
  <c r="Z218" i="4"/>
  <c r="X218" i="4" l="1"/>
  <c r="AA218" i="4" s="1"/>
  <c r="AB218" i="4" s="1"/>
  <c r="N218" i="4"/>
  <c r="Q218" i="4" s="1"/>
  <c r="P218" i="4"/>
  <c r="R218" i="4"/>
  <c r="S218" i="4" l="1"/>
  <c r="G218" i="4"/>
  <c r="AC218" i="4"/>
  <c r="H219" i="4"/>
  <c r="K219" i="4" l="1"/>
  <c r="AF218" i="4"/>
  <c r="B219" i="4" s="1"/>
  <c r="AI218" i="4"/>
  <c r="AJ218" i="4" s="1"/>
  <c r="AD218" i="4"/>
  <c r="AE218" i="4" s="1"/>
  <c r="AG218" i="4"/>
  <c r="C219" i="4" s="1"/>
  <c r="T218" i="4"/>
  <c r="O220" i="4"/>
  <c r="AN220" i="4" a="1"/>
  <c r="AN220" i="4" l="1"/>
  <c r="I219" i="4"/>
  <c r="AL219" i="4"/>
  <c r="AK219" i="4"/>
  <c r="AH218" i="4"/>
  <c r="D219" i="4" s="1"/>
  <c r="E219" i="4"/>
  <c r="AM219" i="4" a="1"/>
  <c r="AM219" i="4" l="1"/>
  <c r="F219" i="4"/>
  <c r="L219" i="4"/>
  <c r="U219" i="4" s="1"/>
  <c r="V219" i="4" s="1"/>
  <c r="M219" i="4" l="1"/>
  <c r="N219" i="4" s="1"/>
  <c r="G219" i="4" s="1"/>
  <c r="Y219" i="4"/>
  <c r="W219" i="4"/>
  <c r="X219" i="4" s="1"/>
  <c r="Z219" i="4"/>
  <c r="P219" i="4" l="1"/>
  <c r="Q219" i="4"/>
  <c r="AA219" i="4"/>
  <c r="AB219" i="4" s="1"/>
  <c r="R219" i="4"/>
  <c r="S219" i="4" l="1"/>
  <c r="AC219" i="4"/>
  <c r="H220" i="4"/>
  <c r="AG219" i="4" l="1"/>
  <c r="C220" i="4" s="1"/>
  <c r="AI219" i="4"/>
  <c r="AJ219" i="4" s="1"/>
  <c r="AD219" i="4"/>
  <c r="AE219" i="4" s="1"/>
  <c r="AF219" i="4"/>
  <c r="B220" i="4" s="1"/>
  <c r="K220" i="4"/>
  <c r="T219" i="4"/>
  <c r="O221" i="4"/>
  <c r="AN221" i="4" a="1"/>
  <c r="AN221" i="4" l="1"/>
  <c r="AL220" i="4"/>
  <c r="AK220" i="4"/>
  <c r="AH219" i="4"/>
  <c r="D220" i="4" s="1"/>
  <c r="L220" i="4" s="1"/>
  <c r="U220" i="4" s="1"/>
  <c r="V220" i="4" s="1"/>
  <c r="I220" i="4"/>
  <c r="E220" i="4"/>
  <c r="AM220" i="4" a="1"/>
  <c r="AM220" i="4" l="1"/>
  <c r="F220" i="4"/>
  <c r="W220" i="4"/>
  <c r="Y220" i="4"/>
  <c r="M220" i="4"/>
  <c r="Z220" i="4"/>
  <c r="N220" i="4" l="1"/>
  <c r="G220" i="4" s="1"/>
  <c r="P220" i="4"/>
  <c r="X220" i="4"/>
  <c r="AA220" i="4" s="1"/>
  <c r="AB220" i="4" s="1"/>
  <c r="R220" i="4"/>
  <c r="Q220" i="4" l="1"/>
  <c r="S220" i="4" s="1"/>
  <c r="T220" i="4" s="1"/>
  <c r="H221" i="4"/>
  <c r="AC220" i="4"/>
  <c r="K221" i="4" l="1"/>
  <c r="AD220" i="4"/>
  <c r="AE220" i="4" s="1"/>
  <c r="AI220" i="4"/>
  <c r="AJ220" i="4" s="1"/>
  <c r="AG220" i="4"/>
  <c r="C221" i="4" s="1"/>
  <c r="AF220" i="4"/>
  <c r="AH220" i="4" l="1"/>
  <c r="D221" i="4" s="1"/>
  <c r="AK221" i="4"/>
  <c r="AL221" i="4"/>
  <c r="B221" i="4"/>
  <c r="O222" i="4"/>
  <c r="AN222" i="4" a="1"/>
  <c r="AM221" i="4" a="1"/>
  <c r="AN222" i="4" l="1"/>
  <c r="AM221" i="4"/>
  <c r="L221" i="4"/>
  <c r="U221" i="4" s="1"/>
  <c r="V221" i="4" s="1"/>
  <c r="I221" i="4"/>
  <c r="E221" i="4"/>
  <c r="M221" i="4" l="1"/>
  <c r="N221" i="4" s="1"/>
  <c r="Q221" i="4" s="1"/>
  <c r="F221" i="4"/>
  <c r="W221" i="4"/>
  <c r="Y221" i="4"/>
  <c r="Z221" i="4"/>
  <c r="X221" i="4" l="1"/>
  <c r="AA221" i="4" s="1"/>
  <c r="AB221" i="4" s="1"/>
  <c r="P221" i="4"/>
  <c r="G221" i="4"/>
  <c r="R221" i="4"/>
  <c r="S221" i="4" l="1"/>
  <c r="AC221" i="4"/>
  <c r="H222" i="4"/>
  <c r="K222" i="4" l="1"/>
  <c r="AD221" i="4"/>
  <c r="AE221" i="4" s="1"/>
  <c r="AI221" i="4"/>
  <c r="AJ221" i="4" s="1"/>
  <c r="AF221" i="4"/>
  <c r="B222" i="4" s="1"/>
  <c r="AG221" i="4"/>
  <c r="C222" i="4" s="1"/>
  <c r="T221" i="4"/>
  <c r="O223" i="4"/>
  <c r="AN223" i="4" a="1"/>
  <c r="AN223" i="4" l="1"/>
  <c r="AH221" i="4"/>
  <c r="D222" i="4" s="1"/>
  <c r="L222" i="4" s="1"/>
  <c r="U222" i="4" s="1"/>
  <c r="V222" i="4" s="1"/>
  <c r="AK222" i="4"/>
  <c r="I222" i="4"/>
  <c r="AL222" i="4"/>
  <c r="E222" i="4"/>
  <c r="AM222" i="4" a="1"/>
  <c r="AM222" i="4" l="1"/>
  <c r="F222" i="4"/>
  <c r="M222" i="4"/>
  <c r="N222" i="4" s="1"/>
  <c r="W222" i="4"/>
  <c r="Y222" i="4"/>
  <c r="Z222" i="4"/>
  <c r="P222" i="4" l="1"/>
  <c r="X222" i="4"/>
  <c r="AA222" i="4" s="1"/>
  <c r="AB222" i="4" s="1"/>
  <c r="Q222" i="4"/>
  <c r="G222" i="4"/>
  <c r="R222" i="4"/>
  <c r="S222" i="4" l="1"/>
  <c r="H223" i="4"/>
  <c r="AC222" i="4"/>
  <c r="K223" i="4" l="1"/>
  <c r="AI222" i="4"/>
  <c r="AJ222" i="4" s="1"/>
  <c r="AD222" i="4"/>
  <c r="AE222" i="4" s="1"/>
  <c r="AG222" i="4"/>
  <c r="C223" i="4" s="1"/>
  <c r="AF222" i="4"/>
  <c r="T222" i="4"/>
  <c r="AH222" i="4" l="1"/>
  <c r="D223" i="4" s="1"/>
  <c r="L223" i="4" s="1"/>
  <c r="U223" i="4" s="1"/>
  <c r="V223" i="4" s="1"/>
  <c r="AL223" i="4"/>
  <c r="AK223" i="4"/>
  <c r="B223" i="4"/>
  <c r="AM223" i="4" a="1"/>
  <c r="AN224" i="4" a="1"/>
  <c r="O224" i="4"/>
  <c r="AN224" i="4" l="1"/>
  <c r="AM223" i="4"/>
  <c r="M223" i="4"/>
  <c r="P223" i="4" s="1"/>
  <c r="Y223" i="4"/>
  <c r="W223" i="4"/>
  <c r="I223" i="4"/>
  <c r="E223" i="4"/>
  <c r="Z223" i="4"/>
  <c r="R223" i="4"/>
  <c r="N223" i="4" l="1"/>
  <c r="Q223" i="4" s="1"/>
  <c r="S223" i="4" s="1"/>
  <c r="F223" i="4"/>
  <c r="X223" i="4" s="1"/>
  <c r="AA223" i="4" s="1"/>
  <c r="AB223" i="4" s="1"/>
  <c r="H224" i="4"/>
  <c r="AC223" i="4"/>
  <c r="G223" i="4" l="1"/>
  <c r="K224" i="4"/>
  <c r="AI223" i="4"/>
  <c r="AL224" i="4" s="1"/>
  <c r="AD223" i="4"/>
  <c r="AE223" i="4" s="1"/>
  <c r="AF223" i="4"/>
  <c r="B224" i="4" s="1"/>
  <c r="AG223" i="4"/>
  <c r="C224" i="4" s="1"/>
  <c r="T223" i="4"/>
  <c r="AJ223" i="4"/>
  <c r="AN225" i="4" a="1"/>
  <c r="O225" i="4"/>
  <c r="AN225" i="4" l="1"/>
  <c r="AK224" i="4"/>
  <c r="AH223" i="4"/>
  <c r="D224" i="4" s="1"/>
  <c r="L224" i="4" s="1"/>
  <c r="U224" i="4" s="1"/>
  <c r="V224" i="4" s="1"/>
  <c r="I224" i="4"/>
  <c r="E224" i="4"/>
  <c r="AM224" i="4" a="1"/>
  <c r="AM224" i="4" l="1"/>
  <c r="F224" i="4"/>
  <c r="W224" i="4"/>
  <c r="Y224" i="4"/>
  <c r="M224" i="4"/>
  <c r="Z224" i="4"/>
  <c r="P224" i="4" l="1"/>
  <c r="N224" i="4"/>
  <c r="G224" i="4" s="1"/>
  <c r="X224" i="4"/>
  <c r="AA224" i="4" s="1"/>
  <c r="AB224" i="4" s="1"/>
  <c r="R224" i="4"/>
  <c r="Q224" i="4" l="1"/>
  <c r="S224" i="4" s="1"/>
  <c r="H225" i="4"/>
  <c r="AC224" i="4"/>
  <c r="K225" i="4" l="1"/>
  <c r="AI224" i="4"/>
  <c r="AJ224" i="4" s="1"/>
  <c r="AD224" i="4"/>
  <c r="AE224" i="4" s="1"/>
  <c r="AG224" i="4"/>
  <c r="C225" i="4" s="1"/>
  <c r="AF224" i="4"/>
  <c r="T224" i="4"/>
  <c r="AH224" i="4" l="1"/>
  <c r="D225" i="4" s="1"/>
  <c r="L225" i="4" s="1"/>
  <c r="U225" i="4" s="1"/>
  <c r="V225" i="4" s="1"/>
  <c r="AK225" i="4"/>
  <c r="AL225" i="4"/>
  <c r="B225" i="4"/>
  <c r="O226" i="4"/>
  <c r="AN226" i="4" a="1"/>
  <c r="AM225" i="4" a="1"/>
  <c r="AN226" i="4" l="1"/>
  <c r="AM225" i="4"/>
  <c r="W225" i="4"/>
  <c r="M225" i="4"/>
  <c r="N225" i="4" s="1"/>
  <c r="I225" i="4"/>
  <c r="Y225" i="4"/>
  <c r="E225" i="4"/>
  <c r="Z225" i="4"/>
  <c r="P225" i="4" l="1"/>
  <c r="F225" i="4"/>
  <c r="Q225" i="4"/>
  <c r="R225" i="4"/>
  <c r="S225" i="4" l="1"/>
  <c r="T225" i="4" s="1"/>
  <c r="G225" i="4"/>
  <c r="X225" i="4"/>
  <c r="AA225" i="4" s="1"/>
  <c r="AB225" i="4" s="1"/>
  <c r="H226" i="4"/>
  <c r="AC225" i="4"/>
  <c r="K226" i="4" l="1"/>
  <c r="AD225" i="4"/>
  <c r="AE225" i="4" s="1"/>
  <c r="AI225" i="4"/>
  <c r="AG225" i="4"/>
  <c r="C226" i="4" s="1"/>
  <c r="AF225" i="4"/>
  <c r="AH225" i="4" l="1"/>
  <c r="D226" i="4" s="1"/>
  <c r="B226" i="4"/>
  <c r="AJ225" i="4"/>
  <c r="AL226" i="4"/>
  <c r="AK226" i="4"/>
  <c r="O227" i="4"/>
  <c r="AM226" i="4" a="1"/>
  <c r="AN227" i="4" a="1"/>
  <c r="AN227" i="4" l="1"/>
  <c r="AM226" i="4"/>
  <c r="L226" i="4"/>
  <c r="U226" i="4" s="1"/>
  <c r="V226" i="4" s="1"/>
  <c r="I226" i="4"/>
  <c r="E226" i="4"/>
  <c r="M226" i="4" l="1"/>
  <c r="P226" i="4" s="1"/>
  <c r="F226" i="4"/>
  <c r="Y226" i="4"/>
  <c r="W226" i="4"/>
  <c r="Z226" i="4"/>
  <c r="R226" i="4"/>
  <c r="N226" i="4" l="1"/>
  <c r="G226" i="4" s="1"/>
  <c r="X226" i="4"/>
  <c r="AA226" i="4" s="1"/>
  <c r="AB226" i="4" s="1"/>
  <c r="Q226" i="4" l="1"/>
  <c r="S226" i="4" s="1"/>
  <c r="H227" i="4"/>
  <c r="AC226" i="4"/>
  <c r="AF226" i="4" l="1"/>
  <c r="B227" i="4" s="1"/>
  <c r="AD226" i="4"/>
  <c r="AE226" i="4" s="1"/>
  <c r="AG226" i="4"/>
  <c r="C227" i="4" s="1"/>
  <c r="AI226" i="4"/>
  <c r="AJ226" i="4" s="1"/>
  <c r="K227" i="4"/>
  <c r="T226" i="4"/>
  <c r="O228" i="4"/>
  <c r="AN228" i="4" a="1"/>
  <c r="AN228" i="4" l="1"/>
  <c r="AK227" i="4"/>
  <c r="AH226" i="4"/>
  <c r="D227" i="4" s="1"/>
  <c r="L227" i="4" s="1"/>
  <c r="U227" i="4" s="1"/>
  <c r="V227" i="4" s="1"/>
  <c r="W227" i="4" s="1"/>
  <c r="AL227" i="4"/>
  <c r="I227" i="4"/>
  <c r="E227" i="4"/>
  <c r="AM227" i="4" a="1"/>
  <c r="AM227" i="4" l="1"/>
  <c r="M227" i="4"/>
  <c r="N227" i="4" s="1"/>
  <c r="Q227" i="4" s="1"/>
  <c r="Y227" i="4"/>
  <c r="F227" i="4"/>
  <c r="Z227" i="4"/>
  <c r="P227" i="4" l="1"/>
  <c r="G227" i="4"/>
  <c r="X227" i="4"/>
  <c r="AA227" i="4" s="1"/>
  <c r="AB227" i="4" s="1"/>
  <c r="R227" i="4"/>
  <c r="S227" i="4" l="1"/>
  <c r="T227" i="4" s="1"/>
  <c r="AC227" i="4"/>
  <c r="H228" i="4"/>
  <c r="K228" i="4" l="1"/>
  <c r="AD227" i="4"/>
  <c r="AE227" i="4" s="1"/>
  <c r="AG227" i="4"/>
  <c r="C228" i="4" s="1"/>
  <c r="AF227" i="4"/>
  <c r="B228" i="4" s="1"/>
  <c r="AI227" i="4"/>
  <c r="AJ227" i="4" s="1"/>
  <c r="AN229" i="4" a="1"/>
  <c r="O229" i="4"/>
  <c r="AN229" i="4" l="1"/>
  <c r="AK228" i="4"/>
  <c r="AL228" i="4"/>
  <c r="AH227" i="4"/>
  <c r="D228" i="4" s="1"/>
  <c r="L228" i="4" s="1"/>
  <c r="U228" i="4" s="1"/>
  <c r="V228" i="4" s="1"/>
  <c r="I228" i="4"/>
  <c r="E228" i="4"/>
  <c r="AM228" i="4" a="1"/>
  <c r="AM228" i="4" l="1"/>
  <c r="M228" i="4"/>
  <c r="N228" i="4" s="1"/>
  <c r="F228" i="4"/>
  <c r="Y228" i="4"/>
  <c r="W228" i="4"/>
  <c r="Z228" i="4"/>
  <c r="P228" i="4" l="1"/>
  <c r="X228" i="4"/>
  <c r="AA228" i="4" s="1"/>
  <c r="AB228" i="4" s="1"/>
  <c r="Q228" i="4"/>
  <c r="G228" i="4"/>
  <c r="R228" i="4"/>
  <c r="S228" i="4" l="1"/>
  <c r="T228" i="4" s="1"/>
  <c r="AC228" i="4"/>
  <c r="H229" i="4"/>
  <c r="K229" i="4" l="1"/>
  <c r="AD228" i="4"/>
  <c r="AE228" i="4" s="1"/>
  <c r="AI228" i="4"/>
  <c r="AJ228" i="4" s="1"/>
  <c r="AF228" i="4"/>
  <c r="B229" i="4" s="1"/>
  <c r="AG228" i="4"/>
  <c r="C229" i="4" s="1"/>
  <c r="AL229" i="4"/>
  <c r="AN230" i="4" a="1"/>
  <c r="O230" i="4"/>
  <c r="AN230" i="4" l="1"/>
  <c r="AH228" i="4"/>
  <c r="D229" i="4" s="1"/>
  <c r="L229" i="4" s="1"/>
  <c r="U229" i="4" s="1"/>
  <c r="V229" i="4" s="1"/>
  <c r="AK229" i="4"/>
  <c r="I229" i="4"/>
  <c r="E229" i="4"/>
  <c r="AM229" i="4" a="1"/>
  <c r="AM229" i="4" l="1"/>
  <c r="Y229" i="4"/>
  <c r="W229" i="4"/>
  <c r="M229" i="4"/>
  <c r="P229" i="4" s="1"/>
  <c r="F229" i="4"/>
  <c r="R229" i="4"/>
  <c r="Z229" i="4"/>
  <c r="X229" i="4" l="1"/>
  <c r="N229" i="4"/>
  <c r="Q229" i="4" s="1"/>
  <c r="S229" i="4" s="1"/>
  <c r="T229" i="4" s="1"/>
  <c r="AA229" i="4"/>
  <c r="AB229" i="4" s="1"/>
  <c r="AC229" i="4"/>
  <c r="H230" i="4"/>
  <c r="G229" i="4" l="1"/>
  <c r="AG229" i="4"/>
  <c r="C230" i="4" s="1"/>
  <c r="AI229" i="4"/>
  <c r="AJ229" i="4" s="1"/>
  <c r="AD229" i="4"/>
  <c r="AE229" i="4" s="1"/>
  <c r="AF229" i="4"/>
  <c r="K230" i="4"/>
  <c r="AL230" i="4"/>
  <c r="AH229" i="4" l="1"/>
  <c r="D230" i="4" s="1"/>
  <c r="L230" i="4" s="1"/>
  <c r="U230" i="4" s="1"/>
  <c r="V230" i="4" s="1"/>
  <c r="AK230" i="4"/>
  <c r="B230" i="4"/>
  <c r="AM230" i="4" a="1"/>
  <c r="O231" i="4"/>
  <c r="AN231" i="4" a="1"/>
  <c r="AN231" i="4" l="1"/>
  <c r="W230" i="4"/>
  <c r="AM230" i="4"/>
  <c r="M230" i="4"/>
  <c r="N230" i="4" s="1"/>
  <c r="Y230" i="4"/>
  <c r="I230" i="4"/>
  <c r="E230" i="4"/>
  <c r="Z230" i="4"/>
  <c r="P230" i="4" l="1"/>
  <c r="F230" i="4"/>
  <c r="X230" i="4" s="1"/>
  <c r="AA230" i="4" s="1"/>
  <c r="AB230" i="4" s="1"/>
  <c r="Q230" i="4"/>
  <c r="R230" i="4"/>
  <c r="S230" i="4" l="1"/>
  <c r="G230" i="4"/>
  <c r="H231" i="4"/>
  <c r="AC230" i="4"/>
  <c r="K231" i="4" l="1"/>
  <c r="AI230" i="4"/>
  <c r="AJ230" i="4" s="1"/>
  <c r="AG230" i="4"/>
  <c r="C231" i="4" s="1"/>
  <c r="AD230" i="4"/>
  <c r="AE230" i="4" s="1"/>
  <c r="AF230" i="4"/>
  <c r="AH230" i="4" s="1"/>
  <c r="D231" i="4" s="1"/>
  <c r="T230" i="4"/>
  <c r="AK231" i="4"/>
  <c r="AL231" i="4"/>
  <c r="B231" i="4" l="1"/>
  <c r="I231" i="4" s="1"/>
  <c r="L231" i="4"/>
  <c r="U231" i="4" s="1"/>
  <c r="V231" i="4" s="1"/>
  <c r="W231" i="4" s="1"/>
  <c r="E231" i="4"/>
  <c r="O232" i="4"/>
  <c r="AN232" i="4" a="1"/>
  <c r="AM231" i="4" a="1"/>
  <c r="M231" i="4" l="1"/>
  <c r="Y231" i="4"/>
  <c r="N231" i="4"/>
  <c r="AM231" i="4"/>
  <c r="AN232" i="4"/>
  <c r="F231" i="4"/>
  <c r="Q231" i="4"/>
  <c r="P231" i="4"/>
  <c r="Z231" i="4"/>
  <c r="R231" i="4"/>
  <c r="G231" i="4" l="1"/>
  <c r="X231" i="4"/>
  <c r="AA231" i="4" s="1"/>
  <c r="AB231" i="4" s="1"/>
  <c r="S231" i="4"/>
  <c r="T231" i="4" s="1"/>
  <c r="H232" i="4"/>
  <c r="AC231" i="4"/>
  <c r="K232" i="4" l="1"/>
  <c r="AD231" i="4"/>
  <c r="AE231" i="4" s="1"/>
  <c r="AG231" i="4"/>
  <c r="C232" i="4" s="1"/>
  <c r="AF231" i="4"/>
  <c r="AI231" i="4"/>
  <c r="AJ231" i="4" s="1"/>
  <c r="AH231" i="4" l="1"/>
  <c r="D232" i="4" s="1"/>
  <c r="L232" i="4" s="1"/>
  <c r="U232" i="4" s="1"/>
  <c r="V232" i="4" s="1"/>
  <c r="AL232" i="4"/>
  <c r="AK232" i="4"/>
  <c r="B232" i="4"/>
  <c r="I232" i="4" s="1"/>
  <c r="E232" i="4"/>
  <c r="AN233" i="4" a="1"/>
  <c r="O233" i="4"/>
  <c r="AM232" i="4" a="1"/>
  <c r="AM232" i="4" l="1"/>
  <c r="AN233" i="4"/>
  <c r="M232" i="4"/>
  <c r="P232" i="4" s="1"/>
  <c r="F232" i="4"/>
  <c r="Y232" i="4"/>
  <c r="W232" i="4"/>
  <c r="R232" i="4"/>
  <c r="Z232" i="4"/>
  <c r="N232" i="4" l="1"/>
  <c r="Q232" i="4" s="1"/>
  <c r="S232" i="4" s="1"/>
  <c r="T232" i="4" s="1"/>
  <c r="X232" i="4"/>
  <c r="AA232" i="4" s="1"/>
  <c r="AB232" i="4" s="1"/>
  <c r="AC232" i="4"/>
  <c r="H233" i="4"/>
  <c r="G232" i="4" l="1"/>
  <c r="AD232" i="4"/>
  <c r="AE232" i="4" s="1"/>
  <c r="AI232" i="4"/>
  <c r="AJ232" i="4" s="1"/>
  <c r="AG232" i="4"/>
  <c r="C233" i="4" s="1"/>
  <c r="AF232" i="4"/>
  <c r="B233" i="4" s="1"/>
  <c r="K233" i="4"/>
  <c r="AN234" i="4" a="1"/>
  <c r="O234" i="4"/>
  <c r="AN234" i="4" l="1"/>
  <c r="AL233" i="4"/>
  <c r="AK233" i="4"/>
  <c r="AH232" i="4"/>
  <c r="D233" i="4" s="1"/>
  <c r="I233" i="4"/>
  <c r="E233" i="4"/>
  <c r="AM233" i="4" a="1"/>
  <c r="AM233" i="4" l="1"/>
  <c r="F233" i="4"/>
  <c r="L233" i="4"/>
  <c r="U233" i="4" s="1"/>
  <c r="V233" i="4" s="1"/>
  <c r="M233" i="4" l="1"/>
  <c r="P233" i="4" s="1"/>
  <c r="Y233" i="4"/>
  <c r="W233" i="4"/>
  <c r="X233" i="4" s="1"/>
  <c r="Z233" i="4"/>
  <c r="R233" i="4"/>
  <c r="N233" i="4" l="1"/>
  <c r="Q233" i="4" s="1"/>
  <c r="S233" i="4" s="1"/>
  <c r="AA233" i="4"/>
  <c r="AB233" i="4" s="1"/>
  <c r="AC233" i="4"/>
  <c r="H234" i="4"/>
  <c r="G233" i="4" l="1"/>
  <c r="AF233" i="4"/>
  <c r="AD233" i="4"/>
  <c r="AE233" i="4" s="1"/>
  <c r="AI233" i="4"/>
  <c r="AJ233" i="4" s="1"/>
  <c r="AG233" i="4"/>
  <c r="C234" i="4" s="1"/>
  <c r="K234" i="4"/>
  <c r="T233" i="4"/>
  <c r="AK234" i="4" l="1"/>
  <c r="AH233" i="4"/>
  <c r="D234" i="4" s="1"/>
  <c r="L234" i="4" s="1"/>
  <c r="U234" i="4" s="1"/>
  <c r="V234" i="4" s="1"/>
  <c r="B234" i="4"/>
  <c r="AL234" i="4"/>
  <c r="AN235" i="4" a="1"/>
  <c r="AM234" i="4" a="1"/>
  <c r="O235" i="4"/>
  <c r="AN235" i="4" l="1"/>
  <c r="AM234" i="4"/>
  <c r="M234" i="4"/>
  <c r="P234" i="4" s="1"/>
  <c r="I234" i="4"/>
  <c r="W234" i="4"/>
  <c r="Y234" i="4"/>
  <c r="E234" i="4"/>
  <c r="R234" i="4"/>
  <c r="Z234" i="4"/>
  <c r="N234" i="4" l="1"/>
  <c r="Q234" i="4" s="1"/>
  <c r="S234" i="4" s="1"/>
  <c r="T234" i="4" s="1"/>
  <c r="F234" i="4"/>
  <c r="H235" i="4"/>
  <c r="K235" i="4" l="1"/>
  <c r="G234" i="4"/>
  <c r="X234" i="4"/>
  <c r="AA234" i="4" s="1"/>
  <c r="AB234" i="4" s="1"/>
  <c r="AC234" i="4"/>
  <c r="AG234" i="4" l="1"/>
  <c r="C235" i="4" s="1"/>
  <c r="AD234" i="4"/>
  <c r="AE234" i="4" s="1"/>
  <c r="AI234" i="4"/>
  <c r="AF234" i="4"/>
  <c r="AH234" i="4" l="1"/>
  <c r="D235" i="4" s="1"/>
  <c r="B235" i="4"/>
  <c r="AJ234" i="4"/>
  <c r="AK235" i="4"/>
  <c r="AL235" i="4"/>
  <c r="O236" i="4"/>
  <c r="AM235" i="4" a="1"/>
  <c r="AN236" i="4" a="1"/>
  <c r="AN236" i="4" l="1"/>
  <c r="AM235" i="4"/>
  <c r="I235" i="4"/>
  <c r="L235" i="4"/>
  <c r="U235" i="4" s="1"/>
  <c r="V235" i="4" s="1"/>
  <c r="E235" i="4"/>
  <c r="F235" i="4" l="1"/>
  <c r="M235" i="4"/>
  <c r="Y235" i="4"/>
  <c r="W235" i="4"/>
  <c r="Z235" i="4"/>
  <c r="X235" i="4" l="1"/>
  <c r="AA235" i="4" s="1"/>
  <c r="AB235" i="4" s="1"/>
  <c r="N235" i="4"/>
  <c r="Q235" i="4" s="1"/>
  <c r="P235" i="4"/>
  <c r="R235" i="4"/>
  <c r="S235" i="4" l="1"/>
  <c r="G235" i="4"/>
  <c r="AC235" i="4"/>
  <c r="H236" i="4"/>
  <c r="K236" i="4" l="1"/>
  <c r="AD235" i="4"/>
  <c r="AE235" i="4" s="1"/>
  <c r="AI235" i="4"/>
  <c r="AJ235" i="4" s="1"/>
  <c r="AG235" i="4"/>
  <c r="C236" i="4" s="1"/>
  <c r="AF235" i="4"/>
  <c r="T235" i="4"/>
  <c r="B236" i="4" l="1"/>
  <c r="AH235" i="4"/>
  <c r="D236" i="4" s="1"/>
  <c r="AL236" i="4"/>
  <c r="AK236" i="4"/>
  <c r="AM236" i="4" a="1"/>
  <c r="AN237" i="4" a="1"/>
  <c r="O237" i="4"/>
  <c r="AN237" i="4" l="1"/>
  <c r="AM236" i="4"/>
  <c r="L236" i="4"/>
  <c r="U236" i="4" s="1"/>
  <c r="V236" i="4" s="1"/>
  <c r="I236" i="4"/>
  <c r="E236" i="4"/>
  <c r="M236" i="4" l="1"/>
  <c r="N236" i="4" s="1"/>
  <c r="Q236" i="4" s="1"/>
  <c r="F236" i="4"/>
  <c r="Y236" i="4"/>
  <c r="W236" i="4"/>
  <c r="Z236" i="4"/>
  <c r="X236" i="4" l="1"/>
  <c r="AA236" i="4" s="1"/>
  <c r="AB236" i="4" s="1"/>
  <c r="P236" i="4"/>
  <c r="G236" i="4"/>
  <c r="R236" i="4"/>
  <c r="S236" i="4" l="1"/>
  <c r="H237" i="4"/>
  <c r="AC236" i="4"/>
  <c r="K237" i="4" l="1"/>
  <c r="AD236" i="4"/>
  <c r="AE236" i="4" s="1"/>
  <c r="AI236" i="4"/>
  <c r="AJ236" i="4" s="1"/>
  <c r="AF236" i="4"/>
  <c r="B237" i="4" s="1"/>
  <c r="AG236" i="4"/>
  <c r="C237" i="4" s="1"/>
  <c r="T236" i="4"/>
  <c r="O238" i="4"/>
  <c r="AN238" i="4" a="1"/>
  <c r="AN238" i="4" l="1"/>
  <c r="I237" i="4"/>
  <c r="AK237" i="4"/>
  <c r="AL237" i="4"/>
  <c r="AH236" i="4"/>
  <c r="D237" i="4" s="1"/>
  <c r="L237" i="4" s="1"/>
  <c r="U237" i="4" s="1"/>
  <c r="V237" i="4" s="1"/>
  <c r="E237" i="4"/>
  <c r="AM237" i="4" a="1"/>
  <c r="AM237" i="4" l="1"/>
  <c r="F237" i="4"/>
  <c r="M237" i="4"/>
  <c r="P237" i="4" s="1"/>
  <c r="W237" i="4"/>
  <c r="Y237" i="4"/>
  <c r="Z237" i="4"/>
  <c r="R237" i="4"/>
  <c r="X237" i="4" l="1"/>
  <c r="AA237" i="4" s="1"/>
  <c r="AB237" i="4" s="1"/>
  <c r="N237" i="4"/>
  <c r="Q237" i="4" s="1"/>
  <c r="S237" i="4" s="1"/>
  <c r="H238" i="4"/>
  <c r="AC237" i="4"/>
  <c r="G237" i="4" l="1"/>
  <c r="AF237" i="4"/>
  <c r="AI237" i="4"/>
  <c r="AJ237" i="4" s="1"/>
  <c r="AD237" i="4"/>
  <c r="AE237" i="4" s="1"/>
  <c r="AG237" i="4"/>
  <c r="C238" i="4" s="1"/>
  <c r="K238" i="4"/>
  <c r="T237" i="4"/>
  <c r="AK238" i="4" l="1"/>
  <c r="AL238" i="4"/>
  <c r="AH237" i="4"/>
  <c r="D238" i="4" s="1"/>
  <c r="L238" i="4" s="1"/>
  <c r="U238" i="4" s="1"/>
  <c r="V238" i="4" s="1"/>
  <c r="B238" i="4"/>
  <c r="AN239" i="4" a="1"/>
  <c r="O239" i="4"/>
  <c r="AM238" i="4" a="1"/>
  <c r="AN239" i="4" l="1"/>
  <c r="AM238" i="4"/>
  <c r="Y238" i="4"/>
  <c r="M238" i="4"/>
  <c r="P238" i="4" s="1"/>
  <c r="I238" i="4"/>
  <c r="W238" i="4"/>
  <c r="E238" i="4"/>
  <c r="Z238" i="4"/>
  <c r="R238" i="4"/>
  <c r="N238" i="4" l="1"/>
  <c r="Q238" i="4" s="1"/>
  <c r="S238" i="4" s="1"/>
  <c r="F238" i="4"/>
  <c r="H239" i="4"/>
  <c r="G238" i="4" l="1"/>
  <c r="X238" i="4"/>
  <c r="AA238" i="4" s="1"/>
  <c r="AB238" i="4" s="1"/>
  <c r="K239" i="4"/>
  <c r="T238" i="4"/>
  <c r="AC238" i="4"/>
  <c r="AI238" i="4" l="1"/>
  <c r="AJ238" i="4" s="1"/>
  <c r="AF238" i="4"/>
  <c r="AG238" i="4"/>
  <c r="C239" i="4" s="1"/>
  <c r="AD238" i="4"/>
  <c r="AE238" i="4" s="1"/>
  <c r="B239" i="4"/>
  <c r="AN240" i="4" a="1"/>
  <c r="O240" i="4"/>
  <c r="AH238" i="4" l="1"/>
  <c r="D239" i="4" s="1"/>
  <c r="L239" i="4" s="1"/>
  <c r="U239" i="4" s="1"/>
  <c r="V239" i="4" s="1"/>
  <c r="AK239" i="4"/>
  <c r="AL239" i="4"/>
  <c r="AN240" i="4"/>
  <c r="I239" i="4"/>
  <c r="E239" i="4"/>
  <c r="AM239" i="4" a="1"/>
  <c r="AM239" i="4" l="1"/>
  <c r="F239" i="4"/>
  <c r="M239" i="4"/>
  <c r="W239" i="4"/>
  <c r="Y239" i="4"/>
  <c r="Z239" i="4"/>
  <c r="X239" i="4" l="1"/>
  <c r="AA239" i="4" s="1"/>
  <c r="AB239" i="4" s="1"/>
  <c r="N239" i="4"/>
  <c r="P239" i="4"/>
  <c r="R239" i="4"/>
  <c r="G239" i="4" l="1"/>
  <c r="Q239" i="4"/>
  <c r="S239" i="4" s="1"/>
  <c r="T239" i="4" s="1"/>
  <c r="H240" i="4"/>
  <c r="AC239" i="4"/>
  <c r="K240" i="4" l="1"/>
  <c r="AI239" i="4"/>
  <c r="AJ239" i="4" s="1"/>
  <c r="AD239" i="4"/>
  <c r="AE239" i="4" s="1"/>
  <c r="AG239" i="4"/>
  <c r="C240" i="4" s="1"/>
  <c r="AF239" i="4"/>
  <c r="AH239" i="4" l="1"/>
  <c r="D240" i="4" s="1"/>
  <c r="L240" i="4" s="1"/>
  <c r="U240" i="4" s="1"/>
  <c r="V240" i="4" s="1"/>
  <c r="AK240" i="4"/>
  <c r="B240" i="4"/>
  <c r="AL240" i="4"/>
  <c r="O241" i="4"/>
  <c r="AN241" i="4" a="1"/>
  <c r="AM240" i="4" a="1"/>
  <c r="AN241" i="4" l="1"/>
  <c r="AM240" i="4"/>
  <c r="M240" i="4"/>
  <c r="N240" i="4" s="1"/>
  <c r="I240" i="4"/>
  <c r="Y240" i="4"/>
  <c r="W240" i="4"/>
  <c r="E240" i="4"/>
  <c r="Z240" i="4"/>
  <c r="P240" i="4" l="1"/>
  <c r="F240" i="4"/>
  <c r="G240" i="4" s="1"/>
  <c r="Q240" i="4"/>
  <c r="R240" i="4"/>
  <c r="X240" i="4" l="1"/>
  <c r="AA240" i="4" s="1"/>
  <c r="AB240" i="4" s="1"/>
  <c r="S240" i="4"/>
  <c r="AC240" i="4"/>
  <c r="H241" i="4"/>
  <c r="AF240" i="4" l="1"/>
  <c r="B241" i="4" s="1"/>
  <c r="AG240" i="4"/>
  <c r="C241" i="4" s="1"/>
  <c r="AD240" i="4"/>
  <c r="AE240" i="4" s="1"/>
  <c r="AI240" i="4"/>
  <c r="AJ240" i="4" s="1"/>
  <c r="K241" i="4"/>
  <c r="T240" i="4"/>
  <c r="AN242" i="4" a="1"/>
  <c r="O242" i="4"/>
  <c r="AN242" i="4" l="1"/>
  <c r="AH240" i="4"/>
  <c r="D241" i="4" s="1"/>
  <c r="L241" i="4" s="1"/>
  <c r="U241" i="4" s="1"/>
  <c r="V241" i="4" s="1"/>
  <c r="W241" i="4" s="1"/>
  <c r="AK241" i="4"/>
  <c r="AL241" i="4"/>
  <c r="I241" i="4"/>
  <c r="E241" i="4"/>
  <c r="AM241" i="4" a="1"/>
  <c r="AM241" i="4" l="1"/>
  <c r="Y241" i="4"/>
  <c r="M241" i="4"/>
  <c r="P241" i="4" s="1"/>
  <c r="F241" i="4"/>
  <c r="Z241" i="4"/>
  <c r="R241" i="4"/>
  <c r="N241" i="4" l="1"/>
  <c r="Q241" i="4" s="1"/>
  <c r="S241" i="4" s="1"/>
  <c r="X241" i="4"/>
  <c r="AA241" i="4" s="1"/>
  <c r="AB241" i="4" s="1"/>
  <c r="AC241" i="4"/>
  <c r="H242" i="4"/>
  <c r="G241" i="4" l="1"/>
  <c r="AD241" i="4"/>
  <c r="AE241" i="4" s="1"/>
  <c r="AG241" i="4"/>
  <c r="C242" i="4" s="1"/>
  <c r="AF241" i="4"/>
  <c r="B242" i="4" s="1"/>
  <c r="AI241" i="4"/>
  <c r="AJ241" i="4" s="1"/>
  <c r="K242" i="4"/>
  <c r="T241" i="4"/>
  <c r="AN243" i="4" a="1"/>
  <c r="O243" i="4"/>
  <c r="AN243" i="4" l="1"/>
  <c r="I242" i="4"/>
  <c r="AH241" i="4"/>
  <c r="D242" i="4" s="1"/>
  <c r="L242" i="4" s="1"/>
  <c r="U242" i="4" s="1"/>
  <c r="V242" i="4" s="1"/>
  <c r="AL242" i="4"/>
  <c r="AK242" i="4"/>
  <c r="E242" i="4"/>
  <c r="AM242" i="4" a="1"/>
  <c r="F242" i="4" l="1"/>
  <c r="AM242" i="4"/>
  <c r="Y242" i="4"/>
  <c r="W242" i="4"/>
  <c r="M242" i="4"/>
  <c r="Z242" i="4"/>
  <c r="X242" i="4" l="1"/>
  <c r="AA242" i="4" s="1"/>
  <c r="AB242" i="4" s="1"/>
  <c r="N242" i="4"/>
  <c r="Q242" i="4" s="1"/>
  <c r="P242" i="4"/>
  <c r="R242" i="4"/>
  <c r="S242" i="4" l="1"/>
  <c r="G242" i="4"/>
  <c r="H243" i="4"/>
  <c r="AC242" i="4"/>
  <c r="K243" i="4" l="1"/>
  <c r="AD242" i="4"/>
  <c r="AE242" i="4" s="1"/>
  <c r="AI242" i="4"/>
  <c r="AJ242" i="4" s="1"/>
  <c r="AG242" i="4"/>
  <c r="C243" i="4" s="1"/>
  <c r="AF242" i="4"/>
  <c r="B243" i="4" s="1"/>
  <c r="T242" i="4"/>
  <c r="O244" i="4"/>
  <c r="AN244" i="4" a="1"/>
  <c r="AN244" i="4" l="1"/>
  <c r="I243" i="4"/>
  <c r="AH242" i="4"/>
  <c r="D243" i="4" s="1"/>
  <c r="AK243" i="4"/>
  <c r="AL243" i="4"/>
  <c r="E243" i="4"/>
  <c r="AM243" i="4" a="1"/>
  <c r="AM243" i="4" l="1"/>
  <c r="F243" i="4"/>
  <c r="L243" i="4"/>
  <c r="U243" i="4" s="1"/>
  <c r="V243" i="4" s="1"/>
  <c r="Y243" i="4" l="1"/>
  <c r="W243" i="4"/>
  <c r="X243" i="4" s="1"/>
  <c r="M243" i="4"/>
  <c r="Z243" i="4"/>
  <c r="P243" i="4" l="1"/>
  <c r="N243" i="4"/>
  <c r="AA243" i="4"/>
  <c r="AB243" i="4" s="1"/>
  <c r="R243" i="4"/>
  <c r="Q243" i="4" l="1"/>
  <c r="S243" i="4" s="1"/>
  <c r="T243" i="4" s="1"/>
  <c r="G243" i="4"/>
  <c r="AC243" i="4"/>
  <c r="H244" i="4"/>
  <c r="K244" i="4" l="1"/>
  <c r="AD243" i="4"/>
  <c r="AE243" i="4" s="1"/>
  <c r="AI243" i="4"/>
  <c r="AJ243" i="4" s="1"/>
  <c r="AF243" i="4"/>
  <c r="AG243" i="4"/>
  <c r="C244" i="4" s="1"/>
  <c r="AL244" i="4" l="1"/>
  <c r="AK244" i="4"/>
  <c r="B244" i="4"/>
  <c r="AH243" i="4"/>
  <c r="D244" i="4" s="1"/>
  <c r="AM244" i="4" a="1"/>
  <c r="O245" i="4"/>
  <c r="AN245" i="4" a="1"/>
  <c r="AN245" i="4" l="1"/>
  <c r="AM244" i="4"/>
  <c r="I244" i="4"/>
  <c r="L244" i="4"/>
  <c r="U244" i="4" s="1"/>
  <c r="V244" i="4" s="1"/>
  <c r="E244" i="4"/>
  <c r="M244" i="4" l="1"/>
  <c r="N244" i="4" s="1"/>
  <c r="Q244" i="4" s="1"/>
  <c r="F244" i="4"/>
  <c r="W244" i="4"/>
  <c r="Y244" i="4"/>
  <c r="Z244" i="4"/>
  <c r="P244" i="4" l="1"/>
  <c r="X244" i="4"/>
  <c r="AA244" i="4" s="1"/>
  <c r="AB244" i="4" s="1"/>
  <c r="G244" i="4"/>
  <c r="R244" i="4"/>
  <c r="S244" i="4" l="1"/>
  <c r="AC244" i="4"/>
  <c r="H245" i="4"/>
  <c r="AD244" i="4" l="1"/>
  <c r="AE244" i="4" s="1"/>
  <c r="AG244" i="4"/>
  <c r="C245" i="4" s="1"/>
  <c r="AI244" i="4"/>
  <c r="AJ244" i="4" s="1"/>
  <c r="AF244" i="4"/>
  <c r="B245" i="4" s="1"/>
  <c r="K245" i="4"/>
  <c r="T244" i="4"/>
  <c r="AN246" i="4" a="1"/>
  <c r="O246" i="4"/>
  <c r="AN246" i="4" l="1"/>
  <c r="AL245" i="4"/>
  <c r="AK245" i="4"/>
  <c r="AH244" i="4"/>
  <c r="D245" i="4" s="1"/>
  <c r="L245" i="4" s="1"/>
  <c r="U245" i="4" s="1"/>
  <c r="V245" i="4" s="1"/>
  <c r="I245" i="4"/>
  <c r="E245" i="4"/>
  <c r="AM245" i="4" a="1"/>
  <c r="F245" i="4" l="1"/>
  <c r="AM245" i="4"/>
  <c r="M245" i="4"/>
  <c r="N245" i="4" s="1"/>
  <c r="Q245" i="4" s="1"/>
  <c r="Y245" i="4"/>
  <c r="W245" i="4"/>
  <c r="Z245" i="4"/>
  <c r="X245" i="4" l="1"/>
  <c r="AA245" i="4" s="1"/>
  <c r="AB245" i="4" s="1"/>
  <c r="P245" i="4"/>
  <c r="G245" i="4"/>
  <c r="R245" i="4"/>
  <c r="S245" i="4" l="1"/>
  <c r="T245" i="4" s="1"/>
  <c r="H246" i="4"/>
  <c r="AC245" i="4"/>
  <c r="AG245" i="4" l="1"/>
  <c r="C246" i="4" s="1"/>
  <c r="AI245" i="4"/>
  <c r="AJ245" i="4" s="1"/>
  <c r="AF245" i="4"/>
  <c r="B246" i="4" s="1"/>
  <c r="AD245" i="4"/>
  <c r="AE245" i="4" s="1"/>
  <c r="K246" i="4"/>
  <c r="AN247" i="4" a="1"/>
  <c r="O247" i="4"/>
  <c r="AN247" i="4" l="1"/>
  <c r="AK246" i="4"/>
  <c r="AL246" i="4"/>
  <c r="I246" i="4"/>
  <c r="AH245" i="4"/>
  <c r="D246" i="4" s="1"/>
  <c r="L246" i="4" s="1"/>
  <c r="U246" i="4" s="1"/>
  <c r="V246" i="4" s="1"/>
  <c r="Y246" i="4" s="1"/>
  <c r="E246" i="4"/>
  <c r="Z246" i="4"/>
  <c r="AM246" i="4" a="1"/>
  <c r="F246" i="4" l="1"/>
  <c r="AM246" i="4"/>
  <c r="W246" i="4"/>
  <c r="M246" i="4"/>
  <c r="P246" i="4" s="1"/>
  <c r="R246" i="4"/>
  <c r="X246" i="4" l="1"/>
  <c r="AA246" i="4" s="1"/>
  <c r="AB246" i="4" s="1"/>
  <c r="N246" i="4"/>
  <c r="Q246" i="4" s="1"/>
  <c r="S246" i="4" s="1"/>
  <c r="T246" i="4" s="1"/>
  <c r="AC246" i="4"/>
  <c r="H247" i="4"/>
  <c r="G246" i="4" l="1"/>
  <c r="K247" i="4"/>
  <c r="AG246" i="4"/>
  <c r="C247" i="4" s="1"/>
  <c r="AF246" i="4"/>
  <c r="AI246" i="4"/>
  <c r="AJ246" i="4" s="1"/>
  <c r="AD246" i="4"/>
  <c r="AE246" i="4" s="1"/>
  <c r="B247" i="4" l="1"/>
  <c r="AH246" i="4"/>
  <c r="D247" i="4" s="1"/>
  <c r="L247" i="4" s="1"/>
  <c r="U247" i="4" s="1"/>
  <c r="V247" i="4" s="1"/>
  <c r="AK247" i="4"/>
  <c r="AL247" i="4"/>
  <c r="O248" i="4"/>
  <c r="AN248" i="4" a="1"/>
  <c r="AM247" i="4" a="1"/>
  <c r="AN248" i="4" l="1"/>
  <c r="Y247" i="4"/>
  <c r="AM247" i="4"/>
  <c r="W247" i="4"/>
  <c r="M247" i="4"/>
  <c r="I247" i="4"/>
  <c r="E247" i="4"/>
  <c r="Z247" i="4"/>
  <c r="F247" i="4" l="1"/>
  <c r="X247" i="4" s="1"/>
  <c r="AA247" i="4" s="1"/>
  <c r="AB247" i="4" s="1"/>
  <c r="N247" i="4"/>
  <c r="P247" i="4"/>
  <c r="R247" i="4"/>
  <c r="Q247" i="4" l="1"/>
  <c r="S247" i="4" s="1"/>
  <c r="G247" i="4"/>
  <c r="H248" i="4"/>
  <c r="AC247" i="4"/>
  <c r="K248" i="4" l="1"/>
  <c r="AG247" i="4"/>
  <c r="C248" i="4" s="1"/>
  <c r="AF247" i="4"/>
  <c r="AD247" i="4"/>
  <c r="AE247" i="4" s="1"/>
  <c r="AI247" i="4"/>
  <c r="AJ247" i="4" s="1"/>
  <c r="T247" i="4"/>
  <c r="AK248" i="4" l="1"/>
  <c r="AL248" i="4"/>
  <c r="B248" i="4"/>
  <c r="AH247" i="4"/>
  <c r="D248" i="4" s="1"/>
  <c r="L248" i="4" s="1"/>
  <c r="U248" i="4" s="1"/>
  <c r="V248" i="4" s="1"/>
  <c r="Y248" i="4" s="1"/>
  <c r="Z248" i="4"/>
  <c r="AM248" i="4" a="1"/>
  <c r="O249" i="4"/>
  <c r="AN249" i="4" a="1"/>
  <c r="AN249" i="4" l="1"/>
  <c r="AM248" i="4"/>
  <c r="M248" i="4"/>
  <c r="W248" i="4"/>
  <c r="I248" i="4"/>
  <c r="E248" i="4"/>
  <c r="F248" i="4" l="1"/>
  <c r="X248" i="4" s="1"/>
  <c r="AA248" i="4" s="1"/>
  <c r="AB248" i="4" s="1"/>
  <c r="P248" i="4"/>
  <c r="N248" i="4"/>
  <c r="R248" i="4"/>
  <c r="G248" i="4" l="1"/>
  <c r="Q248" i="4"/>
  <c r="S248" i="4" s="1"/>
  <c r="H249" i="4"/>
  <c r="AC248" i="4"/>
  <c r="K249" i="4" l="1"/>
  <c r="AD248" i="4"/>
  <c r="AE248" i="4" s="1"/>
  <c r="AG248" i="4"/>
  <c r="C249" i="4" s="1"/>
  <c r="AF248" i="4"/>
  <c r="AI248" i="4"/>
  <c r="AJ248" i="4" s="1"/>
  <c r="T248" i="4"/>
  <c r="AK249" i="4" l="1"/>
  <c r="B249" i="4"/>
  <c r="AH248" i="4"/>
  <c r="D249" i="4" s="1"/>
  <c r="L249" i="4" s="1"/>
  <c r="U249" i="4" s="1"/>
  <c r="V249" i="4" s="1"/>
  <c r="AL249" i="4"/>
  <c r="AM249" i="4" a="1"/>
  <c r="AN250" i="4" a="1"/>
  <c r="O250" i="4"/>
  <c r="AN250" i="4" l="1"/>
  <c r="AM249" i="4"/>
  <c r="Y249" i="4"/>
  <c r="W249" i="4"/>
  <c r="I249" i="4"/>
  <c r="M249" i="4"/>
  <c r="E249" i="4"/>
  <c r="Z249" i="4"/>
  <c r="F249" i="4" l="1"/>
  <c r="X249" i="4" s="1"/>
  <c r="AA249" i="4" s="1"/>
  <c r="AB249" i="4" s="1"/>
  <c r="N249" i="4"/>
  <c r="Q249" i="4" s="1"/>
  <c r="P249" i="4"/>
  <c r="R249" i="4"/>
  <c r="G249" i="4" l="1"/>
  <c r="S249" i="4"/>
  <c r="AC249" i="4"/>
  <c r="H250" i="4"/>
  <c r="K250" i="4" l="1"/>
  <c r="AD249" i="4"/>
  <c r="AE249" i="4" s="1"/>
  <c r="AI249" i="4"/>
  <c r="AJ249" i="4" s="1"/>
  <c r="AG249" i="4"/>
  <c r="C250" i="4" s="1"/>
  <c r="AF249" i="4"/>
  <c r="B250" i="4" s="1"/>
  <c r="T249" i="4"/>
  <c r="O251" i="4"/>
  <c r="AN251" i="4" a="1"/>
  <c r="AN251" i="4" l="1"/>
  <c r="I250" i="4"/>
  <c r="AH249" i="4"/>
  <c r="D250" i="4" s="1"/>
  <c r="AL250" i="4"/>
  <c r="AK250" i="4"/>
  <c r="E250" i="4"/>
  <c r="AM250" i="4" a="1"/>
  <c r="F250" i="4" l="1"/>
  <c r="AM250" i="4"/>
  <c r="L250" i="4"/>
  <c r="U250" i="4" s="1"/>
  <c r="V250" i="4" s="1"/>
  <c r="W250" i="4" l="1"/>
  <c r="X250" i="4" s="1"/>
  <c r="Y250" i="4"/>
  <c r="M250" i="4"/>
  <c r="Z250" i="4"/>
  <c r="AA250" i="4" l="1"/>
  <c r="AB250" i="4" s="1"/>
  <c r="P250" i="4"/>
  <c r="N250" i="4"/>
  <c r="R250" i="4"/>
  <c r="G250" i="4" l="1"/>
  <c r="Q250" i="4"/>
  <c r="S250" i="4" s="1"/>
  <c r="H251" i="4"/>
  <c r="AC250" i="4"/>
  <c r="K251" i="4" l="1"/>
  <c r="AF250" i="4"/>
  <c r="AD250" i="4"/>
  <c r="AE250" i="4" s="1"/>
  <c r="AG250" i="4"/>
  <c r="C251" i="4" s="1"/>
  <c r="AI250" i="4"/>
  <c r="AJ250" i="4" s="1"/>
  <c r="T250" i="4"/>
  <c r="AH250" i="4" l="1"/>
  <c r="D251" i="4" s="1"/>
  <c r="L251" i="4" s="1"/>
  <c r="B251" i="4"/>
  <c r="AK251" i="4"/>
  <c r="AL251" i="4"/>
  <c r="O252" i="4"/>
  <c r="AN252" i="4" a="1"/>
  <c r="AM251" i="4" a="1"/>
  <c r="AN252" i="4" l="1"/>
  <c r="I251" i="4"/>
  <c r="AM251" i="4"/>
  <c r="U251" i="4"/>
  <c r="V251" i="4" s="1"/>
  <c r="M251" i="4"/>
  <c r="E251" i="4"/>
  <c r="F251" i="4" l="1"/>
  <c r="W251" i="4"/>
  <c r="Y251" i="4"/>
  <c r="N251" i="4"/>
  <c r="Q251" i="4" s="1"/>
  <c r="P251" i="4"/>
  <c r="R251" i="4"/>
  <c r="Z251" i="4"/>
  <c r="X251" i="4" l="1"/>
  <c r="AA251" i="4" s="1"/>
  <c r="AB251" i="4" s="1"/>
  <c r="S251" i="4"/>
  <c r="G251" i="4"/>
  <c r="H252" i="4"/>
  <c r="AC251" i="4"/>
  <c r="K252" i="4" l="1"/>
  <c r="AD251" i="4"/>
  <c r="AE251" i="4" s="1"/>
  <c r="AF251" i="4"/>
  <c r="AG251" i="4"/>
  <c r="C252" i="4" s="1"/>
  <c r="AI251" i="4"/>
  <c r="AJ251" i="4" s="1"/>
  <c r="T251" i="4"/>
  <c r="AL252" i="4" l="1"/>
  <c r="B252" i="4"/>
  <c r="AH251" i="4"/>
  <c r="D252" i="4" s="1"/>
  <c r="AK252" i="4"/>
  <c r="O253" i="4"/>
  <c r="AN253" i="4" a="1"/>
  <c r="AM252" i="4" a="1"/>
  <c r="AN253" i="4" l="1"/>
  <c r="AM252" i="4"/>
  <c r="I252" i="4"/>
  <c r="L252" i="4"/>
  <c r="U252" i="4" s="1"/>
  <c r="V252" i="4" s="1"/>
  <c r="E252" i="4"/>
  <c r="F252" i="4" l="1"/>
  <c r="M252" i="4"/>
  <c r="N252" i="4" s="1"/>
  <c r="W252" i="4"/>
  <c r="Y252" i="4"/>
  <c r="Z252" i="4"/>
  <c r="X252" i="4" l="1"/>
  <c r="AA252" i="4" s="1"/>
  <c r="AB252" i="4" s="1"/>
  <c r="P252" i="4"/>
  <c r="Q252" i="4"/>
  <c r="G252" i="4"/>
  <c r="R252" i="4"/>
  <c r="S252" i="4" l="1"/>
  <c r="T252" i="4" s="1"/>
  <c r="AC252" i="4"/>
  <c r="H253" i="4"/>
  <c r="AI252" i="4" l="1"/>
  <c r="AJ252" i="4" s="1"/>
  <c r="AD252" i="4"/>
  <c r="AE252" i="4" s="1"/>
  <c r="AF252" i="4"/>
  <c r="B253" i="4" s="1"/>
  <c r="AG252" i="4"/>
  <c r="C253" i="4" s="1"/>
  <c r="K253" i="4"/>
  <c r="O254" i="4"/>
  <c r="AN254" i="4" a="1"/>
  <c r="AL253" i="4" l="1"/>
  <c r="AK253" i="4"/>
  <c r="AN254" i="4"/>
  <c r="AH252" i="4"/>
  <c r="D253" i="4" s="1"/>
  <c r="L253" i="4" s="1"/>
  <c r="U253" i="4" s="1"/>
  <c r="V253" i="4" s="1"/>
  <c r="Y253" i="4" s="1"/>
  <c r="I253" i="4"/>
  <c r="E253" i="4"/>
  <c r="AM253" i="4" a="1"/>
  <c r="Z253" i="4"/>
  <c r="AM253" i="4" l="1"/>
  <c r="F253" i="4"/>
  <c r="W253" i="4"/>
  <c r="M253" i="4"/>
  <c r="X253" i="4" l="1"/>
  <c r="AA253" i="4" s="1"/>
  <c r="AB253" i="4" s="1"/>
  <c r="N253" i="4"/>
  <c r="P253" i="4"/>
  <c r="R253" i="4"/>
  <c r="Q253" i="4" l="1"/>
  <c r="S253" i="4" s="1"/>
  <c r="G253" i="4"/>
  <c r="H254" i="4"/>
  <c r="AC253" i="4"/>
  <c r="K254" i="4" l="1"/>
  <c r="AG253" i="4"/>
  <c r="C254" i="4" s="1"/>
  <c r="AD253" i="4"/>
  <c r="AE253" i="4" s="1"/>
  <c r="AF253" i="4"/>
  <c r="AI253" i="4"/>
  <c r="AJ253" i="4" s="1"/>
  <c r="T253" i="4"/>
  <c r="B254" i="4" l="1"/>
  <c r="AH253" i="4"/>
  <c r="D254" i="4" s="1"/>
  <c r="L254" i="4" s="1"/>
  <c r="U254" i="4" s="1"/>
  <c r="V254" i="4" s="1"/>
  <c r="AK254" i="4"/>
  <c r="AL254" i="4"/>
  <c r="O255" i="4"/>
  <c r="AM254" i="4" a="1"/>
  <c r="AN255" i="4" a="1"/>
  <c r="AN255" i="4" l="1"/>
  <c r="Y254" i="4"/>
  <c r="AM254" i="4"/>
  <c r="M254" i="4"/>
  <c r="N254" i="4" s="1"/>
  <c r="W254" i="4"/>
  <c r="I254" i="4"/>
  <c r="E254" i="4"/>
  <c r="Z254" i="4"/>
  <c r="F254" i="4" l="1"/>
  <c r="G254" i="4" s="1"/>
  <c r="Q254" i="4"/>
  <c r="P254" i="4"/>
  <c r="R254" i="4"/>
  <c r="X254" i="4" l="1"/>
  <c r="AA254" i="4" s="1"/>
  <c r="AB254" i="4" s="1"/>
  <c r="S254" i="4"/>
  <c r="H255" i="4"/>
  <c r="AC254" i="4"/>
  <c r="K255" i="4" l="1"/>
  <c r="AI254" i="4"/>
  <c r="AJ254" i="4" s="1"/>
  <c r="AF254" i="4"/>
  <c r="B255" i="4" s="1"/>
  <c r="AD254" i="4"/>
  <c r="AE254" i="4" s="1"/>
  <c r="AG254" i="4"/>
  <c r="C255" i="4" s="1"/>
  <c r="T254" i="4"/>
  <c r="AN256" i="4" a="1"/>
  <c r="O256" i="4"/>
  <c r="AN256" i="4" l="1"/>
  <c r="AL255" i="4"/>
  <c r="AK255" i="4"/>
  <c r="I255" i="4"/>
  <c r="AH254" i="4"/>
  <c r="D255" i="4" s="1"/>
  <c r="L255" i="4" s="1"/>
  <c r="U255" i="4" s="1"/>
  <c r="V255" i="4" s="1"/>
  <c r="W255" i="4" s="1"/>
  <c r="E255" i="4"/>
  <c r="AM255" i="4" a="1"/>
  <c r="F255" i="4" l="1"/>
  <c r="X255" i="4" s="1"/>
  <c r="AM255" i="4"/>
  <c r="Y255" i="4"/>
  <c r="M255" i="4"/>
  <c r="P255" i="4" s="1"/>
  <c r="Z255" i="4"/>
  <c r="R255" i="4"/>
  <c r="AA255" i="4" l="1"/>
  <c r="AB255" i="4" s="1"/>
  <c r="N255" i="4"/>
  <c r="Q255" i="4" s="1"/>
  <c r="S255" i="4" s="1"/>
  <c r="T255" i="4" s="1"/>
  <c r="AC255" i="4"/>
  <c r="H256" i="4"/>
  <c r="G255" i="4" l="1"/>
  <c r="AI255" i="4"/>
  <c r="AJ255" i="4" s="1"/>
  <c r="AG255" i="4"/>
  <c r="C256" i="4" s="1"/>
  <c r="AF255" i="4"/>
  <c r="B256" i="4" s="1"/>
  <c r="AD255" i="4"/>
  <c r="AE255" i="4" s="1"/>
  <c r="K256" i="4"/>
  <c r="AN257" i="4" a="1"/>
  <c r="O257" i="4"/>
  <c r="AH255" i="4" l="1"/>
  <c r="D256" i="4" s="1"/>
  <c r="L256" i="4" s="1"/>
  <c r="U256" i="4" s="1"/>
  <c r="V256" i="4" s="1"/>
  <c r="AN257" i="4"/>
  <c r="AK256" i="4"/>
  <c r="AL256" i="4"/>
  <c r="I256" i="4"/>
  <c r="E256" i="4"/>
  <c r="AM256" i="4" a="1"/>
  <c r="W256" i="4" l="1"/>
  <c r="Y256" i="4"/>
  <c r="M256" i="4"/>
  <c r="P256" i="4" s="1"/>
  <c r="AM256" i="4"/>
  <c r="F256" i="4"/>
  <c r="X256" i="4" s="1"/>
  <c r="Z256" i="4"/>
  <c r="R256" i="4"/>
  <c r="N256" i="4" l="1"/>
  <c r="AA256" i="4"/>
  <c r="AB256" i="4" s="1"/>
  <c r="G256" i="4"/>
  <c r="Q256" i="4"/>
  <c r="S256" i="4" s="1"/>
  <c r="T256" i="4" s="1"/>
  <c r="AC256" i="4"/>
  <c r="H257" i="4"/>
  <c r="AI256" i="4" l="1"/>
  <c r="AJ256" i="4" s="1"/>
  <c r="AF256" i="4"/>
  <c r="B257" i="4" s="1"/>
  <c r="AG256" i="4"/>
  <c r="C257" i="4" s="1"/>
  <c r="AD256" i="4"/>
  <c r="AE256" i="4" s="1"/>
  <c r="K257" i="4"/>
  <c r="AN258" i="4" a="1"/>
  <c r="O258" i="4"/>
  <c r="AN258" i="4" l="1"/>
  <c r="AH256" i="4"/>
  <c r="D257" i="4" s="1"/>
  <c r="L257" i="4" s="1"/>
  <c r="U257" i="4" s="1"/>
  <c r="V257" i="4" s="1"/>
  <c r="AK257" i="4"/>
  <c r="AL257" i="4"/>
  <c r="I257" i="4"/>
  <c r="E257" i="4"/>
  <c r="AM257" i="4" a="1"/>
  <c r="F257" i="4" l="1"/>
  <c r="AM257" i="4"/>
  <c r="M257" i="4"/>
  <c r="W257" i="4"/>
  <c r="Y257" i="4"/>
  <c r="Z257" i="4"/>
  <c r="X257" i="4" l="1"/>
  <c r="AA257" i="4" s="1"/>
  <c r="AB257" i="4" s="1"/>
  <c r="N257" i="4"/>
  <c r="Q257" i="4" s="1"/>
  <c r="P257" i="4"/>
  <c r="R257" i="4"/>
  <c r="S257" i="4" l="1"/>
  <c r="T257" i="4" s="1"/>
  <c r="G257" i="4"/>
  <c r="H258" i="4"/>
  <c r="AC257" i="4"/>
  <c r="K258" i="4" l="1"/>
  <c r="AF257" i="4"/>
  <c r="AI257" i="4"/>
  <c r="AJ257" i="4" s="1"/>
  <c r="AG257" i="4"/>
  <c r="C258" i="4" s="1"/>
  <c r="AD257" i="4"/>
  <c r="AE257" i="4" s="1"/>
  <c r="AK258" i="4" l="1"/>
  <c r="AL258" i="4"/>
  <c r="AH257" i="4"/>
  <c r="D258" i="4" s="1"/>
  <c r="B258" i="4"/>
  <c r="AM258" i="4" a="1"/>
  <c r="O259" i="4"/>
  <c r="AN259" i="4" a="1"/>
  <c r="AN259" i="4" l="1"/>
  <c r="AM258" i="4"/>
  <c r="L258" i="4"/>
  <c r="U258" i="4" s="1"/>
  <c r="V258" i="4" s="1"/>
  <c r="I258" i="4"/>
  <c r="E258" i="4"/>
  <c r="F258" i="4" l="1"/>
  <c r="M258" i="4"/>
  <c r="P258" i="4" s="1"/>
  <c r="W258" i="4"/>
  <c r="X258" i="4" s="1"/>
  <c r="Y258" i="4"/>
  <c r="R258" i="4"/>
  <c r="Z258" i="4"/>
  <c r="N258" i="4" l="1"/>
  <c r="G258" i="4" s="1"/>
  <c r="AA258" i="4"/>
  <c r="AB258" i="4" s="1"/>
  <c r="Q258" i="4" l="1"/>
  <c r="S258" i="4" s="1"/>
  <c r="AC258" i="4"/>
  <c r="H259" i="4"/>
  <c r="AG258" i="4" l="1"/>
  <c r="C259" i="4" s="1"/>
  <c r="AI258" i="4"/>
  <c r="AJ258" i="4" s="1"/>
  <c r="AD258" i="4"/>
  <c r="AE258" i="4" s="1"/>
  <c r="AF258" i="4"/>
  <c r="B259" i="4" s="1"/>
  <c r="K259" i="4"/>
  <c r="T258" i="4"/>
  <c r="AN260" i="4" a="1"/>
  <c r="O260" i="4"/>
  <c r="AN260" i="4" l="1"/>
  <c r="AL259" i="4"/>
  <c r="AH258" i="4"/>
  <c r="D259" i="4" s="1"/>
  <c r="L259" i="4" s="1"/>
  <c r="U259" i="4" s="1"/>
  <c r="V259" i="4" s="1"/>
  <c r="AK259" i="4"/>
  <c r="I259" i="4"/>
  <c r="E259" i="4"/>
  <c r="AM259" i="4" a="1"/>
  <c r="F259" i="4" l="1"/>
  <c r="AM259" i="4"/>
  <c r="Y259" i="4"/>
  <c r="W259" i="4"/>
  <c r="X259" i="4" s="1"/>
  <c r="M259" i="4"/>
  <c r="Z259" i="4"/>
  <c r="N259" i="4" l="1"/>
  <c r="P259" i="4"/>
  <c r="AA259" i="4"/>
  <c r="AB259" i="4" s="1"/>
  <c r="R259" i="4"/>
  <c r="G259" i="4" l="1"/>
  <c r="Q259" i="4"/>
  <c r="S259" i="4" s="1"/>
  <c r="T259" i="4" s="1"/>
  <c r="H260" i="4"/>
  <c r="AC259" i="4"/>
  <c r="K260" i="4" l="1"/>
  <c r="AI259" i="4"/>
  <c r="AJ259" i="4" s="1"/>
  <c r="AF259" i="4"/>
  <c r="B260" i="4" s="1"/>
  <c r="AD259" i="4"/>
  <c r="AE259" i="4" s="1"/>
  <c r="AG259" i="4"/>
  <c r="C260" i="4" s="1"/>
  <c r="AN261" i="4" a="1"/>
  <c r="O261" i="4"/>
  <c r="AN261" i="4" l="1"/>
  <c r="I260" i="4"/>
  <c r="AK260" i="4"/>
  <c r="AH259" i="4"/>
  <c r="D260" i="4" s="1"/>
  <c r="AL260" i="4"/>
  <c r="E260" i="4"/>
  <c r="AM260" i="4" a="1"/>
  <c r="F260" i="4" l="1"/>
  <c r="AM260" i="4"/>
  <c r="L260" i="4"/>
  <c r="U260" i="4" s="1"/>
  <c r="V260" i="4" s="1"/>
  <c r="M260" i="4" l="1"/>
  <c r="N260" i="4" s="1"/>
  <c r="W260" i="4"/>
  <c r="X260" i="4" s="1"/>
  <c r="Y260" i="4"/>
  <c r="Z260" i="4"/>
  <c r="P260" i="4" l="1"/>
  <c r="Q260" i="4"/>
  <c r="G260" i="4"/>
  <c r="AA260" i="4"/>
  <c r="AB260" i="4" s="1"/>
  <c r="R260" i="4"/>
  <c r="S260" i="4" l="1"/>
  <c r="T260" i="4" s="1"/>
  <c r="H261" i="4"/>
  <c r="AC260" i="4"/>
  <c r="AD260" i="4" l="1"/>
  <c r="AE260" i="4" s="1"/>
  <c r="AG260" i="4"/>
  <c r="C261" i="4" s="1"/>
  <c r="AI260" i="4"/>
  <c r="AJ260" i="4" s="1"/>
  <c r="AF260" i="4"/>
  <c r="K261" i="4"/>
  <c r="AH260" i="4" l="1"/>
  <c r="D261" i="4" s="1"/>
  <c r="L261" i="4" s="1"/>
  <c r="U261" i="4" s="1"/>
  <c r="V261" i="4" s="1"/>
  <c r="B261" i="4"/>
  <c r="AK261" i="4"/>
  <c r="AL261" i="4"/>
  <c r="AN262" i="4" a="1"/>
  <c r="O262" i="4"/>
  <c r="AM261" i="4" a="1"/>
  <c r="AN262" i="4" l="1"/>
  <c r="I261" i="4"/>
  <c r="AM261" i="4"/>
  <c r="M261" i="4"/>
  <c r="P261" i="4" s="1"/>
  <c r="Y261" i="4"/>
  <c r="W261" i="4"/>
  <c r="E261" i="4"/>
  <c r="R261" i="4"/>
  <c r="Z261" i="4"/>
  <c r="F261" i="4" l="1"/>
  <c r="X261" i="4" s="1"/>
  <c r="AA261" i="4" s="1"/>
  <c r="AB261" i="4" s="1"/>
  <c r="N261" i="4"/>
  <c r="Q261" i="4" s="1"/>
  <c r="S261" i="4" s="1"/>
  <c r="H262" i="4"/>
  <c r="AC261" i="4"/>
  <c r="G261" i="4" l="1"/>
  <c r="K262" i="4"/>
  <c r="AI261" i="4"/>
  <c r="AJ261" i="4" s="1"/>
  <c r="AD261" i="4"/>
  <c r="AE261" i="4" s="1"/>
  <c r="AG261" i="4"/>
  <c r="C262" i="4" s="1"/>
  <c r="AF261" i="4"/>
  <c r="B262" i="4" s="1"/>
  <c r="T261" i="4"/>
  <c r="AN263" i="4" a="1"/>
  <c r="O263" i="4"/>
  <c r="AN263" i="4" l="1"/>
  <c r="I262" i="4"/>
  <c r="AK262" i="4"/>
  <c r="AL262" i="4"/>
  <c r="AH261" i="4"/>
  <c r="D262" i="4" s="1"/>
  <c r="E262" i="4"/>
  <c r="AM262" i="4" a="1"/>
  <c r="F262" i="4" l="1"/>
  <c r="AM262" i="4"/>
  <c r="L262" i="4"/>
  <c r="U262" i="4" s="1"/>
  <c r="V262" i="4" s="1"/>
  <c r="M262" i="4" l="1"/>
  <c r="P262" i="4" s="1"/>
  <c r="W262" i="4"/>
  <c r="X262" i="4" s="1"/>
  <c r="Y262" i="4"/>
  <c r="R262" i="4"/>
  <c r="Z262" i="4"/>
  <c r="N262" i="4" l="1"/>
  <c r="G262" i="4" s="1"/>
  <c r="AA262" i="4"/>
  <c r="AB262" i="4" s="1"/>
  <c r="Q262" i="4" l="1"/>
  <c r="S262" i="4" s="1"/>
  <c r="AC262" i="4"/>
  <c r="H263" i="4"/>
  <c r="AD262" i="4" l="1"/>
  <c r="AE262" i="4" s="1"/>
  <c r="AF262" i="4"/>
  <c r="B263" i="4" s="1"/>
  <c r="AI262" i="4"/>
  <c r="AJ262" i="4" s="1"/>
  <c r="AG262" i="4"/>
  <c r="C263" i="4" s="1"/>
  <c r="K263" i="4"/>
  <c r="T262" i="4"/>
  <c r="AN264" i="4" a="1"/>
  <c r="O264" i="4"/>
  <c r="AL263" i="4" l="1"/>
  <c r="AN264" i="4"/>
  <c r="AH262" i="4"/>
  <c r="D263" i="4" s="1"/>
  <c r="L263" i="4" s="1"/>
  <c r="U263" i="4" s="1"/>
  <c r="V263" i="4" s="1"/>
  <c r="AK263" i="4"/>
  <c r="I263" i="4"/>
  <c r="E263" i="4"/>
  <c r="AM263" i="4" a="1"/>
  <c r="F263" i="4" l="1"/>
  <c r="AM263" i="4"/>
  <c r="Y263" i="4"/>
  <c r="W263" i="4"/>
  <c r="X263" i="4" s="1"/>
  <c r="M263" i="4"/>
  <c r="Z263" i="4"/>
  <c r="N263" i="4" l="1"/>
  <c r="P263" i="4"/>
  <c r="AA263" i="4"/>
  <c r="AB263" i="4" s="1"/>
  <c r="R263" i="4"/>
  <c r="G263" i="4" l="1"/>
  <c r="Q263" i="4"/>
  <c r="S263" i="4" s="1"/>
  <c r="AC263" i="4"/>
  <c r="H264" i="4"/>
  <c r="K264" i="4" l="1"/>
  <c r="AI263" i="4"/>
  <c r="AJ263" i="4" s="1"/>
  <c r="AF263" i="4"/>
  <c r="AG263" i="4"/>
  <c r="C264" i="4" s="1"/>
  <c r="AD263" i="4"/>
  <c r="AE263" i="4" s="1"/>
  <c r="T263" i="4"/>
  <c r="AL264" i="4" l="1"/>
  <c r="AK264" i="4"/>
  <c r="AH263" i="4"/>
  <c r="D264" i="4" s="1"/>
  <c r="B264" i="4"/>
  <c r="O265" i="4"/>
  <c r="AN265" i="4" a="1"/>
  <c r="AM264" i="4" a="1"/>
  <c r="AN265" i="4" l="1"/>
  <c r="AM264" i="4"/>
  <c r="I264" i="4"/>
  <c r="L264" i="4"/>
  <c r="U264" i="4" s="1"/>
  <c r="V264" i="4" s="1"/>
  <c r="E264" i="4"/>
  <c r="F264" i="4" l="1"/>
  <c r="M264" i="4"/>
  <c r="W264" i="4"/>
  <c r="Y264" i="4"/>
  <c r="Z264" i="4"/>
  <c r="X264" i="4" l="1"/>
  <c r="AA264" i="4" s="1"/>
  <c r="AB264" i="4" s="1"/>
  <c r="N264" i="4"/>
  <c r="Q264" i="4" s="1"/>
  <c r="P264" i="4"/>
  <c r="R264" i="4"/>
  <c r="S264" i="4" l="1"/>
  <c r="G264" i="4"/>
  <c r="AC264" i="4"/>
  <c r="H265" i="4"/>
  <c r="K265" i="4" l="1"/>
  <c r="AI264" i="4"/>
  <c r="AJ264" i="4" s="1"/>
  <c r="AD264" i="4"/>
  <c r="AE264" i="4" s="1"/>
  <c r="AG264" i="4"/>
  <c r="C265" i="4" s="1"/>
  <c r="AF264" i="4"/>
  <c r="T264" i="4"/>
  <c r="AH264" i="4" l="1"/>
  <c r="D265" i="4" s="1"/>
  <c r="L265" i="4" s="1"/>
  <c r="U265" i="4" s="1"/>
  <c r="V265" i="4" s="1"/>
  <c r="AL265" i="4"/>
  <c r="B265" i="4"/>
  <c r="AK265" i="4"/>
  <c r="AN266" i="4" a="1"/>
  <c r="AM265" i="4" a="1"/>
  <c r="O266" i="4"/>
  <c r="AN266" i="4" l="1"/>
  <c r="AM265" i="4"/>
  <c r="Y265" i="4"/>
  <c r="M265" i="4"/>
  <c r="N265" i="4" s="1"/>
  <c r="W265" i="4"/>
  <c r="I265" i="4"/>
  <c r="E265" i="4"/>
  <c r="Z265" i="4"/>
  <c r="F265" i="4" l="1"/>
  <c r="X265" i="4" s="1"/>
  <c r="AA265" i="4" s="1"/>
  <c r="AB265" i="4" s="1"/>
  <c r="P265" i="4"/>
  <c r="Q265" i="4"/>
  <c r="R265" i="4"/>
  <c r="G265" i="4" l="1"/>
  <c r="S265" i="4"/>
  <c r="T265" i="4" s="1"/>
  <c r="AC265" i="4"/>
  <c r="H266" i="4"/>
  <c r="K266" i="4" l="1"/>
  <c r="AI265" i="4"/>
  <c r="AJ265" i="4" s="1"/>
  <c r="AF265" i="4"/>
  <c r="AD265" i="4"/>
  <c r="AE265" i="4" s="1"/>
  <c r="AG265" i="4"/>
  <c r="C266" i="4" s="1"/>
  <c r="AL266" i="4"/>
  <c r="B266" i="4"/>
  <c r="O267" i="4"/>
  <c r="AN267" i="4" a="1"/>
  <c r="AN267" i="4" l="1"/>
  <c r="AH265" i="4"/>
  <c r="D266" i="4" s="1"/>
  <c r="L266" i="4" s="1"/>
  <c r="U266" i="4" s="1"/>
  <c r="V266" i="4" s="1"/>
  <c r="AK266" i="4"/>
  <c r="I266" i="4"/>
  <c r="E266" i="4"/>
  <c r="AM266" i="4" a="1"/>
  <c r="F266" i="4" l="1"/>
  <c r="AM266" i="4"/>
  <c r="Y266" i="4"/>
  <c r="W266" i="4"/>
  <c r="M266" i="4"/>
  <c r="Z266" i="4"/>
  <c r="X266" i="4" l="1"/>
  <c r="P266" i="4"/>
  <c r="N266" i="4"/>
  <c r="Q266" i="4" s="1"/>
  <c r="AA266" i="4"/>
  <c r="AB266" i="4" s="1"/>
  <c r="R266" i="4"/>
  <c r="S266" i="4" l="1"/>
  <c r="G266" i="4"/>
  <c r="H267" i="4"/>
  <c r="AC266" i="4"/>
  <c r="K267" i="4" l="1"/>
  <c r="AI266" i="4"/>
  <c r="AJ266" i="4" s="1"/>
  <c r="AD266" i="4"/>
  <c r="AE266" i="4" s="1"/>
  <c r="AG266" i="4"/>
  <c r="C267" i="4" s="1"/>
  <c r="AF266" i="4"/>
  <c r="T266" i="4"/>
  <c r="AH266" i="4" l="1"/>
  <c r="D267" i="4" s="1"/>
  <c r="L267" i="4" s="1"/>
  <c r="U267" i="4" s="1"/>
  <c r="V267" i="4" s="1"/>
  <c r="AL267" i="4"/>
  <c r="AK267" i="4"/>
  <c r="B267" i="4"/>
  <c r="AN268" i="4" a="1"/>
  <c r="AM267" i="4" a="1"/>
  <c r="O268" i="4"/>
  <c r="AN268" i="4" l="1"/>
  <c r="AM267" i="4"/>
  <c r="Y267" i="4"/>
  <c r="M267" i="4"/>
  <c r="N267" i="4" s="1"/>
  <c r="W267" i="4"/>
  <c r="I267" i="4"/>
  <c r="E267" i="4"/>
  <c r="Z267" i="4"/>
  <c r="F267" i="4" l="1"/>
  <c r="X267" i="4" s="1"/>
  <c r="AA267" i="4" s="1"/>
  <c r="AB267" i="4" s="1"/>
  <c r="P267" i="4"/>
  <c r="Q267" i="4"/>
  <c r="R267" i="4"/>
  <c r="G267" i="4" l="1"/>
  <c r="S267" i="4"/>
  <c r="T267" i="4" s="1"/>
  <c r="AC267" i="4"/>
  <c r="H268" i="4"/>
  <c r="K268" i="4" l="1"/>
  <c r="AG267" i="4"/>
  <c r="C268" i="4" s="1"/>
  <c r="AF267" i="4"/>
  <c r="B268" i="4" s="1"/>
  <c r="AI267" i="4"/>
  <c r="AJ267" i="4" s="1"/>
  <c r="AD267" i="4"/>
  <c r="AE267" i="4" s="1"/>
  <c r="O269" i="4"/>
  <c r="AN269" i="4" a="1"/>
  <c r="AN269" i="4" l="1"/>
  <c r="AL268" i="4"/>
  <c r="AH267" i="4"/>
  <c r="D268" i="4" s="1"/>
  <c r="L268" i="4" s="1"/>
  <c r="U268" i="4" s="1"/>
  <c r="V268" i="4" s="1"/>
  <c r="AK268" i="4"/>
  <c r="I268" i="4"/>
  <c r="E268" i="4"/>
  <c r="AM268" i="4" a="1"/>
  <c r="F268" i="4" l="1"/>
  <c r="AM268" i="4"/>
  <c r="W268" i="4"/>
  <c r="Y268" i="4"/>
  <c r="M268" i="4"/>
  <c r="Z268" i="4"/>
  <c r="X268" i="4" l="1"/>
  <c r="AA268" i="4" s="1"/>
  <c r="AB268" i="4" s="1"/>
  <c r="P268" i="4"/>
  <c r="N268" i="4"/>
  <c r="Q268" i="4" s="1"/>
  <c r="R268" i="4"/>
  <c r="S268" i="4" l="1"/>
  <c r="G268" i="4"/>
  <c r="AC268" i="4"/>
  <c r="H269" i="4"/>
  <c r="K269" i="4" l="1"/>
  <c r="AI268" i="4"/>
  <c r="AJ268" i="4" s="1"/>
  <c r="AD268" i="4"/>
  <c r="AE268" i="4" s="1"/>
  <c r="AG268" i="4"/>
  <c r="C269" i="4" s="1"/>
  <c r="AF268" i="4"/>
  <c r="T268" i="4"/>
  <c r="AK269" i="4" l="1"/>
  <c r="B269" i="4"/>
  <c r="AH268" i="4"/>
  <c r="D269" i="4" s="1"/>
  <c r="AL269" i="4"/>
  <c r="O270" i="4"/>
  <c r="AM269" i="4" a="1"/>
  <c r="AN270" i="4" a="1"/>
  <c r="AN270" i="4" l="1"/>
  <c r="AM269" i="4"/>
  <c r="I269" i="4"/>
  <c r="L269" i="4"/>
  <c r="U269" i="4" s="1"/>
  <c r="V269" i="4" s="1"/>
  <c r="E269" i="4"/>
  <c r="F269" i="4" l="1"/>
  <c r="M269" i="4"/>
  <c r="Y269" i="4"/>
  <c r="W269" i="4"/>
  <c r="X269" i="4" s="1"/>
  <c r="Z269" i="4"/>
  <c r="N269" i="4" l="1"/>
  <c r="P269" i="4"/>
  <c r="AA269" i="4"/>
  <c r="AB269" i="4" s="1"/>
  <c r="R269" i="4"/>
  <c r="Q269" i="4" l="1"/>
  <c r="S269" i="4" s="1"/>
  <c r="G269" i="4"/>
  <c r="AC269" i="4"/>
  <c r="H270" i="4"/>
  <c r="K270" i="4" l="1"/>
  <c r="AD269" i="4"/>
  <c r="AE269" i="4" s="1"/>
  <c r="AI269" i="4"/>
  <c r="AJ269" i="4" s="1"/>
  <c r="AG269" i="4"/>
  <c r="C270" i="4" s="1"/>
  <c r="AF269" i="4"/>
  <c r="B270" i="4" s="1"/>
  <c r="T269" i="4"/>
  <c r="AN271" i="4" a="1"/>
  <c r="O271" i="4"/>
  <c r="AN271" i="4" l="1"/>
  <c r="AK270" i="4"/>
  <c r="AH269" i="4"/>
  <c r="D270" i="4" s="1"/>
  <c r="I270" i="4"/>
  <c r="AL270" i="4"/>
  <c r="E270" i="4"/>
  <c r="AM270" i="4" a="1"/>
  <c r="F270" i="4" l="1"/>
  <c r="AM270" i="4"/>
  <c r="L270" i="4"/>
  <c r="U270" i="4" s="1"/>
  <c r="V270" i="4" s="1"/>
  <c r="M270" i="4" l="1"/>
  <c r="P270" i="4" s="1"/>
  <c r="Y270" i="4"/>
  <c r="W270" i="4"/>
  <c r="X270" i="4" s="1"/>
  <c r="R270" i="4"/>
  <c r="Z270" i="4"/>
  <c r="N270" i="4" l="1"/>
  <c r="Q270" i="4" s="1"/>
  <c r="S270" i="4" s="1"/>
  <c r="AA270" i="4"/>
  <c r="AB270" i="4" s="1"/>
  <c r="AC270" i="4"/>
  <c r="H271" i="4"/>
  <c r="G270" i="4" l="1"/>
  <c r="K271" i="4"/>
  <c r="AI270" i="4"/>
  <c r="AJ270" i="4" s="1"/>
  <c r="AD270" i="4"/>
  <c r="AE270" i="4" s="1"/>
  <c r="AF270" i="4"/>
  <c r="B271" i="4" s="1"/>
  <c r="AG270" i="4"/>
  <c r="C271" i="4" s="1"/>
  <c r="T270" i="4"/>
  <c r="AN272" i="4" a="1"/>
  <c r="O272" i="4"/>
  <c r="AN272" i="4" l="1"/>
  <c r="AL271" i="4"/>
  <c r="AH270" i="4"/>
  <c r="D271" i="4" s="1"/>
  <c r="I271" i="4"/>
  <c r="AK271" i="4"/>
  <c r="E271" i="4"/>
  <c r="AM271" i="4" a="1"/>
  <c r="F271" i="4" l="1"/>
  <c r="AM271" i="4"/>
  <c r="L271" i="4"/>
  <c r="U271" i="4" s="1"/>
  <c r="V271" i="4" s="1"/>
  <c r="Y271" i="4" l="1"/>
  <c r="W271" i="4"/>
  <c r="X271" i="4" s="1"/>
  <c r="M271" i="4"/>
  <c r="Z271" i="4"/>
  <c r="N271" i="4" l="1"/>
  <c r="Q271" i="4" s="1"/>
  <c r="P271" i="4"/>
  <c r="AA271" i="4"/>
  <c r="AB271" i="4" s="1"/>
  <c r="R271" i="4"/>
  <c r="G271" i="4" l="1"/>
  <c r="S271" i="4"/>
  <c r="T271" i="4" s="1"/>
  <c r="H272" i="4"/>
  <c r="AC271" i="4"/>
  <c r="K272" i="4" l="1"/>
  <c r="AI271" i="4"/>
  <c r="AJ271" i="4" s="1"/>
  <c r="AF271" i="4"/>
  <c r="B272" i="4" s="1"/>
  <c r="AD271" i="4"/>
  <c r="AE271" i="4" s="1"/>
  <c r="AG271" i="4"/>
  <c r="C272" i="4" s="1"/>
  <c r="O273" i="4"/>
  <c r="AN273" i="4" a="1"/>
  <c r="AN273" i="4" l="1"/>
  <c r="AK272" i="4"/>
  <c r="I272" i="4"/>
  <c r="AH271" i="4"/>
  <c r="D272" i="4" s="1"/>
  <c r="AL272" i="4"/>
  <c r="E272" i="4"/>
  <c r="AM272" i="4" a="1"/>
  <c r="F272" i="4" l="1"/>
  <c r="AM272" i="4"/>
  <c r="L272" i="4"/>
  <c r="U272" i="4" s="1"/>
  <c r="V272" i="4" s="1"/>
  <c r="M272" i="4" l="1"/>
  <c r="P272" i="4" s="1"/>
  <c r="W272" i="4"/>
  <c r="X272" i="4" s="1"/>
  <c r="Y272" i="4"/>
  <c r="R272" i="4"/>
  <c r="Z272" i="4"/>
  <c r="N272" i="4" l="1"/>
  <c r="G272" i="4" s="1"/>
  <c r="AA272" i="4"/>
  <c r="AB272" i="4" s="1"/>
  <c r="Q272" i="4" l="1"/>
  <c r="S272" i="4" s="1"/>
  <c r="H273" i="4"/>
  <c r="AC272" i="4"/>
  <c r="AF272" i="4" l="1"/>
  <c r="B273" i="4" s="1"/>
  <c r="AG272" i="4"/>
  <c r="C273" i="4" s="1"/>
  <c r="AD272" i="4"/>
  <c r="AE272" i="4" s="1"/>
  <c r="AI272" i="4"/>
  <c r="AJ272" i="4" s="1"/>
  <c r="K273" i="4"/>
  <c r="T272" i="4"/>
  <c r="O274" i="4"/>
  <c r="AN274" i="4" a="1"/>
  <c r="AN274" i="4" l="1"/>
  <c r="AH272" i="4"/>
  <c r="D273" i="4" s="1"/>
  <c r="L273" i="4" s="1"/>
  <c r="U273" i="4" s="1"/>
  <c r="V273" i="4" s="1"/>
  <c r="Y273" i="4" s="1"/>
  <c r="AL273" i="4"/>
  <c r="AK273" i="4"/>
  <c r="I273" i="4"/>
  <c r="E273" i="4"/>
  <c r="Z273" i="4"/>
  <c r="AM273" i="4" a="1"/>
  <c r="F273" i="4" l="1"/>
  <c r="M273" i="4"/>
  <c r="N273" i="4" s="1"/>
  <c r="Q273" i="4" s="1"/>
  <c r="W273" i="4"/>
  <c r="X273" i="4" s="1"/>
  <c r="AA273" i="4" s="1"/>
  <c r="AB273" i="4" s="1"/>
  <c r="AM273" i="4"/>
  <c r="G273" i="4" l="1"/>
  <c r="P273" i="4"/>
  <c r="R273" i="4"/>
  <c r="S273" i="4" l="1"/>
  <c r="H274" i="4"/>
  <c r="AC273" i="4"/>
  <c r="AI273" i="4" l="1"/>
  <c r="AJ273" i="4" s="1"/>
  <c r="AF273" i="4"/>
  <c r="AD273" i="4"/>
  <c r="AE273" i="4" s="1"/>
  <c r="AG273" i="4"/>
  <c r="C274" i="4" s="1"/>
  <c r="K274" i="4"/>
  <c r="B274" i="4"/>
  <c r="T273" i="4"/>
  <c r="AN275" i="4" a="1"/>
  <c r="O275" i="4"/>
  <c r="AK274" i="4" l="1"/>
  <c r="AN275" i="4"/>
  <c r="I274" i="4"/>
  <c r="AL274" i="4"/>
  <c r="AH273" i="4"/>
  <c r="D274" i="4" s="1"/>
  <c r="L274" i="4" s="1"/>
  <c r="U274" i="4" s="1"/>
  <c r="V274" i="4" s="1"/>
  <c r="W274" i="4" s="1"/>
  <c r="E274" i="4"/>
  <c r="AM274" i="4" a="1"/>
  <c r="F274" i="4" l="1"/>
  <c r="X274" i="4" s="1"/>
  <c r="M274" i="4"/>
  <c r="P274" i="4" s="1"/>
  <c r="Y274" i="4"/>
  <c r="AM274" i="4"/>
  <c r="Z274" i="4"/>
  <c r="R274" i="4"/>
  <c r="N274" i="4" l="1"/>
  <c r="Q274" i="4" s="1"/>
  <c r="AA274" i="4"/>
  <c r="AB274" i="4" s="1"/>
  <c r="S274" i="4"/>
  <c r="G274" i="4"/>
  <c r="AC274" i="4"/>
  <c r="H275" i="4"/>
  <c r="K275" i="4" l="1"/>
  <c r="AD274" i="4"/>
  <c r="AE274" i="4" s="1"/>
  <c r="AI274" i="4"/>
  <c r="AJ274" i="4" s="1"/>
  <c r="AG274" i="4"/>
  <c r="C275" i="4" s="1"/>
  <c r="AF274" i="4"/>
  <c r="T274" i="4"/>
  <c r="AK275" i="4" l="1"/>
  <c r="B275" i="4"/>
  <c r="AH274" i="4"/>
  <c r="D275" i="4" s="1"/>
  <c r="AL275" i="4"/>
  <c r="AM275" i="4" a="1"/>
  <c r="O276" i="4"/>
  <c r="AN276" i="4" a="1"/>
  <c r="AN276" i="4" l="1"/>
  <c r="AM275" i="4"/>
  <c r="L275" i="4"/>
  <c r="U275" i="4" s="1"/>
  <c r="V275" i="4" s="1"/>
  <c r="I275" i="4"/>
  <c r="E275" i="4"/>
  <c r="F275" i="4" l="1"/>
  <c r="W275" i="4"/>
  <c r="X275" i="4" s="1"/>
  <c r="Y275" i="4"/>
  <c r="M275" i="4"/>
  <c r="Z275" i="4"/>
  <c r="P275" i="4" l="1"/>
  <c r="N275" i="4"/>
  <c r="AA275" i="4"/>
  <c r="AB275" i="4" s="1"/>
  <c r="R275" i="4"/>
  <c r="G275" i="4" l="1"/>
  <c r="Q275" i="4"/>
  <c r="S275" i="4" s="1"/>
  <c r="T275" i="4" s="1"/>
  <c r="H276" i="4"/>
  <c r="AC275" i="4"/>
  <c r="K276" i="4" l="1"/>
  <c r="AI275" i="4"/>
  <c r="AJ275" i="4" s="1"/>
  <c r="AD275" i="4"/>
  <c r="AE275" i="4" s="1"/>
  <c r="AG275" i="4"/>
  <c r="C276" i="4" s="1"/>
  <c r="AF275" i="4"/>
  <c r="AH275" i="4" l="1"/>
  <c r="D276" i="4" s="1"/>
  <c r="L276" i="4" s="1"/>
  <c r="U276" i="4" s="1"/>
  <c r="V276" i="4" s="1"/>
  <c r="AK276" i="4"/>
  <c r="B276" i="4"/>
  <c r="AL276" i="4"/>
  <c r="AN277" i="4" a="1"/>
  <c r="O277" i="4"/>
  <c r="AM276" i="4" a="1"/>
  <c r="AN277" i="4" l="1"/>
  <c r="AM276" i="4"/>
  <c r="M276" i="4"/>
  <c r="P276" i="4" s="1"/>
  <c r="I276" i="4"/>
  <c r="Y276" i="4"/>
  <c r="W276" i="4"/>
  <c r="E276" i="4"/>
  <c r="Z276" i="4"/>
  <c r="R276" i="4"/>
  <c r="F276" i="4" l="1"/>
  <c r="X276" i="4" s="1"/>
  <c r="AA276" i="4" s="1"/>
  <c r="AB276" i="4" s="1"/>
  <c r="N276" i="4"/>
  <c r="G276" i="4" l="1"/>
  <c r="Q276" i="4"/>
  <c r="S276" i="4" s="1"/>
  <c r="AC276" i="4"/>
  <c r="H277" i="4"/>
  <c r="AI276" i="4" l="1"/>
  <c r="AJ276" i="4" s="1"/>
  <c r="AF276" i="4"/>
  <c r="AD276" i="4"/>
  <c r="AE276" i="4" s="1"/>
  <c r="AG276" i="4"/>
  <c r="C277" i="4" s="1"/>
  <c r="K277" i="4"/>
  <c r="T276" i="4"/>
  <c r="B277" i="4"/>
  <c r="AN278" i="4" a="1"/>
  <c r="O278" i="4"/>
  <c r="AL277" i="4" l="1"/>
  <c r="AK277" i="4"/>
  <c r="AN278" i="4"/>
  <c r="AH276" i="4"/>
  <c r="D277" i="4" s="1"/>
  <c r="L277" i="4" s="1"/>
  <c r="U277" i="4" s="1"/>
  <c r="V277" i="4" s="1"/>
  <c r="I277" i="4"/>
  <c r="E277" i="4"/>
  <c r="AM277" i="4" a="1"/>
  <c r="F277" i="4" l="1"/>
  <c r="AM277" i="4"/>
  <c r="Y277" i="4"/>
  <c r="W277" i="4"/>
  <c r="M277" i="4"/>
  <c r="Z277" i="4"/>
  <c r="X277" i="4" l="1"/>
  <c r="P277" i="4"/>
  <c r="N277" i="4"/>
  <c r="AA277" i="4"/>
  <c r="AB277" i="4" s="1"/>
  <c r="R277" i="4"/>
  <c r="Q277" i="4" l="1"/>
  <c r="S277" i="4" s="1"/>
  <c r="G277" i="4"/>
  <c r="H278" i="4"/>
  <c r="AC277" i="4"/>
  <c r="K278" i="4" l="1"/>
  <c r="AD277" i="4"/>
  <c r="AE277" i="4" s="1"/>
  <c r="AI277" i="4"/>
  <c r="AJ277" i="4" s="1"/>
  <c r="AG277" i="4"/>
  <c r="C278" i="4" s="1"/>
  <c r="AF277" i="4"/>
  <c r="B278" i="4" s="1"/>
  <c r="T277" i="4"/>
  <c r="AN279" i="4" a="1"/>
  <c r="O279" i="4"/>
  <c r="AN279" i="4" l="1"/>
  <c r="AK278" i="4"/>
  <c r="AH277" i="4"/>
  <c r="D278" i="4" s="1"/>
  <c r="I278" i="4"/>
  <c r="AL278" i="4"/>
  <c r="E278" i="4"/>
  <c r="AM278" i="4" a="1"/>
  <c r="F278" i="4" l="1"/>
  <c r="AM278" i="4"/>
  <c r="L278" i="4"/>
  <c r="U278" i="4" s="1"/>
  <c r="V278" i="4" s="1"/>
  <c r="M278" i="4" l="1"/>
  <c r="P278" i="4" s="1"/>
  <c r="W278" i="4"/>
  <c r="X278" i="4" s="1"/>
  <c r="Y278" i="4"/>
  <c r="Z278" i="4"/>
  <c r="R278" i="4"/>
  <c r="N278" i="4" l="1"/>
  <c r="G278" i="4" s="1"/>
  <c r="AA278" i="4"/>
  <c r="AB278" i="4" s="1"/>
  <c r="Q278" i="4" l="1"/>
  <c r="S278" i="4" s="1"/>
  <c r="T278" i="4" s="1"/>
  <c r="AC278" i="4"/>
  <c r="H279" i="4"/>
  <c r="AI278" i="4" l="1"/>
  <c r="AJ278" i="4" s="1"/>
  <c r="AD278" i="4"/>
  <c r="AE278" i="4" s="1"/>
  <c r="AG278" i="4"/>
  <c r="C279" i="4" s="1"/>
  <c r="AF278" i="4"/>
  <c r="B279" i="4" s="1"/>
  <c r="K279" i="4"/>
  <c r="AN280" i="4" a="1"/>
  <c r="O280" i="4"/>
  <c r="AN280" i="4" l="1"/>
  <c r="AL279" i="4"/>
  <c r="AK279" i="4"/>
  <c r="AH278" i="4"/>
  <c r="D279" i="4" s="1"/>
  <c r="L279" i="4" s="1"/>
  <c r="U279" i="4" s="1"/>
  <c r="V279" i="4" s="1"/>
  <c r="Y279" i="4" s="1"/>
  <c r="I279" i="4"/>
  <c r="E279" i="4"/>
  <c r="AM279" i="4" a="1"/>
  <c r="Z279" i="4"/>
  <c r="F279" i="4" l="1"/>
  <c r="AM279" i="4"/>
  <c r="W279" i="4"/>
  <c r="X279" i="4" s="1"/>
  <c r="AA279" i="4" s="1"/>
  <c r="AB279" i="4" s="1"/>
  <c r="M279" i="4"/>
  <c r="N279" i="4" l="1"/>
  <c r="P279" i="4"/>
  <c r="R279" i="4"/>
  <c r="Q279" i="4" l="1"/>
  <c r="S279" i="4" s="1"/>
  <c r="G279" i="4"/>
  <c r="AC279" i="4"/>
  <c r="H280" i="4"/>
  <c r="K280" i="4" l="1"/>
  <c r="AG279" i="4"/>
  <c r="C280" i="4" s="1"/>
  <c r="AF279" i="4"/>
  <c r="AD279" i="4"/>
  <c r="AE279" i="4" s="1"/>
  <c r="AI279" i="4"/>
  <c r="AJ279" i="4" s="1"/>
  <c r="T279" i="4"/>
  <c r="AH279" i="4" l="1"/>
  <c r="D280" i="4" s="1"/>
  <c r="L280" i="4" s="1"/>
  <c r="U280" i="4" s="1"/>
  <c r="V280" i="4" s="1"/>
  <c r="B280" i="4"/>
  <c r="AL280" i="4"/>
  <c r="AK280" i="4"/>
  <c r="AN281" i="4" a="1"/>
  <c r="AM280" i="4" a="1"/>
  <c r="O281" i="4"/>
  <c r="AN281" i="4" l="1"/>
  <c r="W280" i="4"/>
  <c r="Y280" i="4"/>
  <c r="M280" i="4"/>
  <c r="P280" i="4" s="1"/>
  <c r="AM280" i="4"/>
  <c r="I280" i="4"/>
  <c r="E280" i="4"/>
  <c r="R280" i="4"/>
  <c r="Z280" i="4"/>
  <c r="F280" i="4" l="1"/>
  <c r="X280" i="4" s="1"/>
  <c r="AA280" i="4" s="1"/>
  <c r="AB280" i="4" s="1"/>
  <c r="N280" i="4"/>
  <c r="Q280" i="4" s="1"/>
  <c r="S280" i="4" s="1"/>
  <c r="T280" i="4" s="1"/>
  <c r="AC280" i="4"/>
  <c r="H281" i="4"/>
  <c r="G280" i="4" l="1"/>
  <c r="K281" i="4"/>
  <c r="AI280" i="4"/>
  <c r="AJ280" i="4" s="1"/>
  <c r="AD280" i="4"/>
  <c r="AE280" i="4" s="1"/>
  <c r="AG280" i="4"/>
  <c r="C281" i="4" s="1"/>
  <c r="AF280" i="4"/>
  <c r="B281" i="4" s="1"/>
  <c r="O282" i="4"/>
  <c r="AN282" i="4" a="1"/>
  <c r="AK281" i="4" l="1"/>
  <c r="AL281" i="4"/>
  <c r="AN282" i="4"/>
  <c r="I281" i="4"/>
  <c r="AH280" i="4"/>
  <c r="D281" i="4" s="1"/>
  <c r="L281" i="4" s="1"/>
  <c r="U281" i="4" s="1"/>
  <c r="V281" i="4" s="1"/>
  <c r="E281" i="4"/>
  <c r="AM281" i="4" a="1"/>
  <c r="F281" i="4" l="1"/>
  <c r="AM281" i="4"/>
  <c r="M281" i="4"/>
  <c r="Y281" i="4"/>
  <c r="W281" i="4"/>
  <c r="X281" i="4" s="1"/>
  <c r="Z281" i="4"/>
  <c r="N281" i="4" l="1"/>
  <c r="P281" i="4"/>
  <c r="AA281" i="4"/>
  <c r="AB281" i="4" s="1"/>
  <c r="R281" i="4"/>
  <c r="G281" i="4" l="1"/>
  <c r="Q281" i="4"/>
  <c r="S281" i="4" s="1"/>
  <c r="H282" i="4"/>
  <c r="AC281" i="4"/>
  <c r="K282" i="4" l="1"/>
  <c r="AI281" i="4"/>
  <c r="AJ281" i="4" s="1"/>
  <c r="AD281" i="4"/>
  <c r="AE281" i="4" s="1"/>
  <c r="AG281" i="4"/>
  <c r="C282" i="4" s="1"/>
  <c r="AF281" i="4"/>
  <c r="T281" i="4"/>
  <c r="AH281" i="4" l="1"/>
  <c r="D282" i="4" s="1"/>
  <c r="B282" i="4"/>
  <c r="AL282" i="4"/>
  <c r="AK282" i="4"/>
  <c r="O283" i="4"/>
  <c r="AM282" i="4" a="1"/>
  <c r="AN283" i="4" a="1"/>
  <c r="AN283" i="4" l="1"/>
  <c r="AM282" i="4"/>
  <c r="I282" i="4"/>
  <c r="L282" i="4"/>
  <c r="U282" i="4" s="1"/>
  <c r="V282" i="4" s="1"/>
  <c r="E282" i="4"/>
  <c r="F282" i="4" l="1"/>
  <c r="M282" i="4"/>
  <c r="N282" i="4" s="1"/>
  <c r="Q282" i="4" s="1"/>
  <c r="Y282" i="4"/>
  <c r="W282" i="4"/>
  <c r="Z282" i="4"/>
  <c r="X282" i="4" l="1"/>
  <c r="AA282" i="4" s="1"/>
  <c r="AB282" i="4" s="1"/>
  <c r="P282" i="4"/>
  <c r="G282" i="4"/>
  <c r="R282" i="4"/>
  <c r="S282" i="4" l="1"/>
  <c r="T282" i="4" s="1"/>
  <c r="AC282" i="4"/>
  <c r="H283" i="4"/>
  <c r="K283" i="4" l="1"/>
  <c r="AD282" i="4"/>
  <c r="AE282" i="4" s="1"/>
  <c r="AG282" i="4"/>
  <c r="C283" i="4" s="1"/>
  <c r="AF282" i="4"/>
  <c r="AI282" i="4"/>
  <c r="AJ282" i="4" s="1"/>
  <c r="AK283" i="4" l="1"/>
  <c r="AH282" i="4"/>
  <c r="D283" i="4" s="1"/>
  <c r="L283" i="4" s="1"/>
  <c r="U283" i="4" s="1"/>
  <c r="V283" i="4" s="1"/>
  <c r="B283" i="4"/>
  <c r="AL283" i="4"/>
  <c r="O284" i="4"/>
  <c r="AN284" i="4" a="1"/>
  <c r="AM283" i="4" a="1"/>
  <c r="AN284" i="4" l="1"/>
  <c r="I283" i="4"/>
  <c r="AM283" i="4"/>
  <c r="M283" i="4"/>
  <c r="N283" i="4" s="1"/>
  <c r="Y283" i="4"/>
  <c r="W283" i="4"/>
  <c r="E283" i="4"/>
  <c r="Z283" i="4"/>
  <c r="F283" i="4" l="1"/>
  <c r="X283" i="4"/>
  <c r="P283" i="4"/>
  <c r="Q283" i="4"/>
  <c r="G283" i="4"/>
  <c r="AA283" i="4"/>
  <c r="AB283" i="4" s="1"/>
  <c r="R283" i="4"/>
  <c r="S283" i="4" l="1"/>
  <c r="T283" i="4" s="1"/>
  <c r="H284" i="4"/>
  <c r="AC283" i="4"/>
  <c r="K284" i="4" l="1"/>
  <c r="AG283" i="4"/>
  <c r="C284" i="4" s="1"/>
  <c r="AI283" i="4"/>
  <c r="AJ283" i="4" s="1"/>
  <c r="AD283" i="4"/>
  <c r="AE283" i="4" s="1"/>
  <c r="AF283" i="4"/>
  <c r="AK284" i="4" l="1"/>
  <c r="AL284" i="4"/>
  <c r="B284" i="4"/>
  <c r="AH283" i="4"/>
  <c r="D284" i="4" s="1"/>
  <c r="L284" i="4" s="1"/>
  <c r="U284" i="4" s="1"/>
  <c r="V284" i="4" s="1"/>
  <c r="Y284" i="4" s="1"/>
  <c r="Z284" i="4"/>
  <c r="O285" i="4"/>
  <c r="AM284" i="4" a="1"/>
  <c r="AN285" i="4" a="1"/>
  <c r="AN285" i="4" l="1"/>
  <c r="AM284" i="4"/>
  <c r="M284" i="4"/>
  <c r="N284" i="4" s="1"/>
  <c r="W284" i="4"/>
  <c r="I284" i="4"/>
  <c r="P284" i="4"/>
  <c r="E284" i="4"/>
  <c r="R284" i="4"/>
  <c r="F284" i="4" l="1"/>
  <c r="X284" i="4" s="1"/>
  <c r="AA284" i="4" s="1"/>
  <c r="AB284" i="4" s="1"/>
  <c r="Q284" i="4"/>
  <c r="S284" i="4" s="1"/>
  <c r="AC284" i="4"/>
  <c r="H285" i="4"/>
  <c r="G284" i="4" l="1"/>
  <c r="K285" i="4"/>
  <c r="AI284" i="4"/>
  <c r="AJ284" i="4" s="1"/>
  <c r="AG284" i="4"/>
  <c r="C285" i="4" s="1"/>
  <c r="AF284" i="4"/>
  <c r="AD284" i="4"/>
  <c r="AE284" i="4" s="1"/>
  <c r="T284" i="4"/>
  <c r="B285" i="4" l="1"/>
  <c r="AH284" i="4"/>
  <c r="D285" i="4" s="1"/>
  <c r="L285" i="4" s="1"/>
  <c r="U285" i="4" s="1"/>
  <c r="V285" i="4" s="1"/>
  <c r="AK285" i="4"/>
  <c r="AL285" i="4"/>
  <c r="AN286" i="4" a="1"/>
  <c r="AM285" i="4" a="1"/>
  <c r="O286" i="4"/>
  <c r="Y285" i="4" l="1"/>
  <c r="AN286" i="4"/>
  <c r="AM285" i="4"/>
  <c r="W285" i="4"/>
  <c r="M285" i="4"/>
  <c r="I285" i="4"/>
  <c r="E285" i="4"/>
  <c r="Z285" i="4"/>
  <c r="F285" i="4" l="1"/>
  <c r="X285" i="4" s="1"/>
  <c r="AA285" i="4" s="1"/>
  <c r="AB285" i="4" s="1"/>
  <c r="P285" i="4"/>
  <c r="N285" i="4"/>
  <c r="R285" i="4"/>
  <c r="Q285" i="4" l="1"/>
  <c r="S285" i="4" s="1"/>
  <c r="G285" i="4"/>
  <c r="H286" i="4"/>
  <c r="AC285" i="4"/>
  <c r="K286" i="4" l="1"/>
  <c r="AI285" i="4"/>
  <c r="AJ285" i="4" s="1"/>
  <c r="AF285" i="4"/>
  <c r="AD285" i="4"/>
  <c r="AE285" i="4" s="1"/>
  <c r="AG285" i="4"/>
  <c r="C286" i="4" s="1"/>
  <c r="T285" i="4"/>
  <c r="AH285" i="4" l="1"/>
  <c r="D286" i="4" s="1"/>
  <c r="L286" i="4" s="1"/>
  <c r="U286" i="4" s="1"/>
  <c r="V286" i="4" s="1"/>
  <c r="B286" i="4"/>
  <c r="AL286" i="4"/>
  <c r="AK286" i="4"/>
  <c r="AM286" i="4" a="1"/>
  <c r="AN287" i="4" a="1"/>
  <c r="O287" i="4"/>
  <c r="AN287" i="4" l="1"/>
  <c r="AM286" i="4"/>
  <c r="W286" i="4"/>
  <c r="Y286" i="4"/>
  <c r="M286" i="4"/>
  <c r="P286" i="4" s="1"/>
  <c r="I286" i="4"/>
  <c r="E286" i="4"/>
  <c r="R286" i="4"/>
  <c r="Z286" i="4"/>
  <c r="F286" i="4" l="1"/>
  <c r="X286" i="4" s="1"/>
  <c r="AA286" i="4" s="1"/>
  <c r="AB286" i="4" s="1"/>
  <c r="N286" i="4"/>
  <c r="Q286" i="4" s="1"/>
  <c r="S286" i="4" s="1"/>
  <c r="T286" i="4" s="1"/>
  <c r="AC286" i="4"/>
  <c r="H287" i="4"/>
  <c r="G286" i="4" l="1"/>
  <c r="K287" i="4"/>
  <c r="AD286" i="4"/>
  <c r="AE286" i="4" s="1"/>
  <c r="AI286" i="4"/>
  <c r="AJ286" i="4" s="1"/>
  <c r="AG286" i="4"/>
  <c r="C287" i="4" s="1"/>
  <c r="AF286" i="4"/>
  <c r="AK287" i="4" l="1"/>
  <c r="AL287" i="4"/>
  <c r="AH286" i="4"/>
  <c r="D287" i="4" s="1"/>
  <c r="B287" i="4"/>
  <c r="O288" i="4"/>
  <c r="AN288" i="4" a="1"/>
  <c r="AM287" i="4" a="1"/>
  <c r="AN288" i="4" l="1"/>
  <c r="AM287" i="4"/>
  <c r="L287" i="4"/>
  <c r="U287" i="4" s="1"/>
  <c r="V287" i="4" s="1"/>
  <c r="I287" i="4"/>
  <c r="E287" i="4"/>
  <c r="F287" i="4" l="1"/>
  <c r="M287" i="4"/>
  <c r="P287" i="4" s="1"/>
  <c r="Y287" i="4"/>
  <c r="W287" i="4"/>
  <c r="R287" i="4"/>
  <c r="Z287" i="4"/>
  <c r="X287" i="4" l="1"/>
  <c r="AA287" i="4" s="1"/>
  <c r="AB287" i="4" s="1"/>
  <c r="N287" i="4"/>
  <c r="G287" i="4" s="1"/>
  <c r="Q287" i="4" l="1"/>
  <c r="S287" i="4" s="1"/>
  <c r="T287" i="4" s="1"/>
  <c r="AC287" i="4"/>
  <c r="H288" i="4"/>
  <c r="AI287" i="4" l="1"/>
  <c r="AJ287" i="4" s="1"/>
  <c r="AF287" i="4"/>
  <c r="B288" i="4" s="1"/>
  <c r="AD287" i="4"/>
  <c r="AE287" i="4" s="1"/>
  <c r="AG287" i="4"/>
  <c r="C288" i="4" s="1"/>
  <c r="K288" i="4"/>
  <c r="O289" i="4"/>
  <c r="AN289" i="4" a="1"/>
  <c r="AN289" i="4" l="1"/>
  <c r="AH287" i="4"/>
  <c r="D288" i="4" s="1"/>
  <c r="L288" i="4" s="1"/>
  <c r="U288" i="4" s="1"/>
  <c r="V288" i="4" s="1"/>
  <c r="AK288" i="4"/>
  <c r="AL288" i="4"/>
  <c r="I288" i="4"/>
  <c r="E288" i="4"/>
  <c r="AM288" i="4" a="1"/>
  <c r="F288" i="4" l="1"/>
  <c r="AM288" i="4"/>
  <c r="M288" i="4"/>
  <c r="N288" i="4" s="1"/>
  <c r="W288" i="4"/>
  <c r="Y288" i="4"/>
  <c r="Z288" i="4"/>
  <c r="X288" i="4" l="1"/>
  <c r="AA288" i="4" s="1"/>
  <c r="AB288" i="4" s="1"/>
  <c r="P288" i="4"/>
  <c r="G288" i="4"/>
  <c r="Q288" i="4"/>
  <c r="R288" i="4"/>
  <c r="S288" i="4" l="1"/>
  <c r="T288" i="4" s="1"/>
  <c r="H289" i="4"/>
  <c r="AC288" i="4"/>
  <c r="AI288" i="4" l="1"/>
  <c r="AJ288" i="4" s="1"/>
  <c r="AF288" i="4"/>
  <c r="B289" i="4" s="1"/>
  <c r="AG288" i="4"/>
  <c r="C289" i="4" s="1"/>
  <c r="AD288" i="4"/>
  <c r="AE288" i="4" s="1"/>
  <c r="K289" i="4"/>
  <c r="O290" i="4"/>
  <c r="AN290" i="4" a="1"/>
  <c r="AL289" i="4" l="1"/>
  <c r="AN290" i="4"/>
  <c r="AK289" i="4"/>
  <c r="AH288" i="4"/>
  <c r="D289" i="4" s="1"/>
  <c r="L289" i="4" s="1"/>
  <c r="U289" i="4" s="1"/>
  <c r="V289" i="4" s="1"/>
  <c r="I289" i="4"/>
  <c r="E289" i="4"/>
  <c r="AM289" i="4" a="1"/>
  <c r="F289" i="4" l="1"/>
  <c r="AM289" i="4"/>
  <c r="M289" i="4"/>
  <c r="P289" i="4" s="1"/>
  <c r="W289" i="4"/>
  <c r="X289" i="4" s="1"/>
  <c r="Y289" i="4"/>
  <c r="R289" i="4"/>
  <c r="Z289" i="4"/>
  <c r="N289" i="4" l="1"/>
  <c r="Q289" i="4" s="1"/>
  <c r="S289" i="4" s="1"/>
  <c r="AA289" i="4"/>
  <c r="AB289" i="4" s="1"/>
  <c r="H290" i="4"/>
  <c r="AC289" i="4"/>
  <c r="G289" i="4" l="1"/>
  <c r="K290" i="4"/>
  <c r="AD289" i="4"/>
  <c r="AE289" i="4" s="1"/>
  <c r="AI289" i="4"/>
  <c r="AJ289" i="4" s="1"/>
  <c r="AG289" i="4"/>
  <c r="C290" i="4" s="1"/>
  <c r="AF289" i="4"/>
  <c r="T289" i="4"/>
  <c r="AH289" i="4" l="1"/>
  <c r="D290" i="4" s="1"/>
  <c r="L290" i="4" s="1"/>
  <c r="U290" i="4" s="1"/>
  <c r="V290" i="4" s="1"/>
  <c r="AL290" i="4"/>
  <c r="B290" i="4"/>
  <c r="AK290" i="4"/>
  <c r="O291" i="4"/>
  <c r="AN291" i="4" a="1"/>
  <c r="AM290" i="4" a="1"/>
  <c r="AN291" i="4" l="1"/>
  <c r="AM290" i="4"/>
  <c r="W290" i="4"/>
  <c r="M290" i="4"/>
  <c r="N290" i="4" s="1"/>
  <c r="I290" i="4"/>
  <c r="Y290" i="4"/>
  <c r="E290" i="4"/>
  <c r="Z290" i="4"/>
  <c r="F290" i="4" l="1"/>
  <c r="X290" i="4" s="1"/>
  <c r="AA290" i="4" s="1"/>
  <c r="AB290" i="4" s="1"/>
  <c r="P290" i="4"/>
  <c r="G290" i="4"/>
  <c r="Q290" i="4"/>
  <c r="R290" i="4"/>
  <c r="S290" i="4" l="1"/>
  <c r="H291" i="4"/>
  <c r="AC290" i="4"/>
  <c r="K291" i="4" l="1"/>
  <c r="AD290" i="4"/>
  <c r="AE290" i="4" s="1"/>
  <c r="AI290" i="4"/>
  <c r="AJ290" i="4" s="1"/>
  <c r="AF290" i="4"/>
  <c r="AG290" i="4"/>
  <c r="C291" i="4" s="1"/>
  <c r="T290" i="4"/>
  <c r="B291" i="4"/>
  <c r="AN292" i="4" a="1"/>
  <c r="O292" i="4"/>
  <c r="AH290" i="4" l="1"/>
  <c r="D291" i="4" s="1"/>
  <c r="L291" i="4" s="1"/>
  <c r="U291" i="4" s="1"/>
  <c r="V291" i="4" s="1"/>
  <c r="AN292" i="4"/>
  <c r="AK291" i="4"/>
  <c r="AL291" i="4"/>
  <c r="I291" i="4"/>
  <c r="E291" i="4"/>
  <c r="AM291" i="4" a="1"/>
  <c r="F291" i="4" l="1"/>
  <c r="AM291" i="4"/>
  <c r="W291" i="4"/>
  <c r="Y291" i="4"/>
  <c r="M291" i="4"/>
  <c r="Z291" i="4"/>
  <c r="X291" i="4" l="1"/>
  <c r="AA291" i="4" s="1"/>
  <c r="AB291" i="4" s="1"/>
  <c r="N291" i="4"/>
  <c r="Q291" i="4" s="1"/>
  <c r="P291" i="4"/>
  <c r="R291" i="4"/>
  <c r="S291" i="4" l="1"/>
  <c r="G291" i="4"/>
  <c r="AC291" i="4"/>
  <c r="H292" i="4"/>
  <c r="K292" i="4" l="1"/>
  <c r="AI291" i="4"/>
  <c r="AJ291" i="4" s="1"/>
  <c r="AD291" i="4"/>
  <c r="AE291" i="4" s="1"/>
  <c r="AG291" i="4"/>
  <c r="C292" i="4" s="1"/>
  <c r="AF291" i="4"/>
  <c r="T291" i="4"/>
  <c r="AH291" i="4" l="1"/>
  <c r="D292" i="4" s="1"/>
  <c r="L292" i="4" s="1"/>
  <c r="U292" i="4" s="1"/>
  <c r="V292" i="4" s="1"/>
  <c r="AL292" i="4"/>
  <c r="B292" i="4"/>
  <c r="AK292" i="4"/>
  <c r="AN293" i="4" a="1"/>
  <c r="AM292" i="4" a="1"/>
  <c r="O293" i="4"/>
  <c r="AN293" i="4" l="1"/>
  <c r="AM292" i="4"/>
  <c r="M292" i="4"/>
  <c r="N292" i="4" s="1"/>
  <c r="I292" i="4"/>
  <c r="W292" i="4"/>
  <c r="Y292" i="4"/>
  <c r="E292" i="4"/>
  <c r="Z292" i="4"/>
  <c r="F292" i="4" l="1"/>
  <c r="X292" i="4" s="1"/>
  <c r="AA292" i="4" s="1"/>
  <c r="AB292" i="4" s="1"/>
  <c r="P292" i="4"/>
  <c r="Q292" i="4"/>
  <c r="R292" i="4"/>
  <c r="G292" i="4" l="1"/>
  <c r="S292" i="4"/>
  <c r="T292" i="4" s="1"/>
  <c r="H293" i="4"/>
  <c r="AC292" i="4"/>
  <c r="AI292" i="4" l="1"/>
  <c r="AJ292" i="4" s="1"/>
  <c r="AD292" i="4"/>
  <c r="AE292" i="4" s="1"/>
  <c r="AG292" i="4"/>
  <c r="C293" i="4" s="1"/>
  <c r="AF292" i="4"/>
  <c r="B293" i="4" s="1"/>
  <c r="K293" i="4"/>
  <c r="AN294" i="4" a="1"/>
  <c r="O294" i="4"/>
  <c r="AH292" i="4" l="1"/>
  <c r="D293" i="4" s="1"/>
  <c r="L293" i="4" s="1"/>
  <c r="U293" i="4" s="1"/>
  <c r="V293" i="4" s="1"/>
  <c r="AN294" i="4"/>
  <c r="AL293" i="4"/>
  <c r="AK293" i="4"/>
  <c r="I293" i="4"/>
  <c r="E293" i="4"/>
  <c r="AM293" i="4" a="1"/>
  <c r="F293" i="4" l="1"/>
  <c r="AM293" i="4"/>
  <c r="W293" i="4"/>
  <c r="Y293" i="4"/>
  <c r="M293" i="4"/>
  <c r="Z293" i="4"/>
  <c r="X293" i="4" l="1"/>
  <c r="AA293" i="4" s="1"/>
  <c r="AB293" i="4" s="1"/>
  <c r="P293" i="4"/>
  <c r="N293" i="4"/>
  <c r="Q293" i="4" s="1"/>
  <c r="R293" i="4"/>
  <c r="S293" i="4" l="1"/>
  <c r="G293" i="4"/>
  <c r="AC293" i="4"/>
  <c r="H294" i="4"/>
  <c r="K294" i="4" l="1"/>
  <c r="AI293" i="4"/>
  <c r="AJ293" i="4" s="1"/>
  <c r="AD293" i="4"/>
  <c r="AE293" i="4" s="1"/>
  <c r="AG293" i="4"/>
  <c r="C294" i="4" s="1"/>
  <c r="AF293" i="4"/>
  <c r="T293" i="4"/>
  <c r="AK294" i="4" l="1"/>
  <c r="B294" i="4"/>
  <c r="AH293" i="4"/>
  <c r="D294" i="4" s="1"/>
  <c r="AL294" i="4"/>
  <c r="O295" i="4"/>
  <c r="AM294" i="4" a="1"/>
  <c r="AN295" i="4" a="1"/>
  <c r="AN295" i="4" l="1"/>
  <c r="AM294" i="4"/>
  <c r="I294" i="4"/>
  <c r="L294" i="4"/>
  <c r="U294" i="4" s="1"/>
  <c r="V294" i="4" s="1"/>
  <c r="E294" i="4"/>
  <c r="F294" i="4" l="1"/>
  <c r="M294" i="4"/>
  <c r="W294" i="4"/>
  <c r="Y294" i="4"/>
  <c r="Z294" i="4"/>
  <c r="X294" i="4" l="1"/>
  <c r="AA294" i="4" s="1"/>
  <c r="AB294" i="4" s="1"/>
  <c r="N294" i="4"/>
  <c r="P294" i="4"/>
  <c r="R294" i="4"/>
  <c r="G294" i="4" l="1"/>
  <c r="Q294" i="4"/>
  <c r="S294" i="4" s="1"/>
  <c r="H295" i="4"/>
  <c r="AC294" i="4"/>
  <c r="K295" i="4" l="1"/>
  <c r="AD294" i="4"/>
  <c r="AE294" i="4" s="1"/>
  <c r="AI294" i="4"/>
  <c r="AJ294" i="4" s="1"/>
  <c r="AG294" i="4"/>
  <c r="C295" i="4" s="1"/>
  <c r="AF294" i="4"/>
  <c r="T294" i="4"/>
  <c r="AH294" i="4" l="1"/>
  <c r="D295" i="4" s="1"/>
  <c r="L295" i="4" s="1"/>
  <c r="U295" i="4" s="1"/>
  <c r="V295" i="4" s="1"/>
  <c r="AK295" i="4"/>
  <c r="AL295" i="4"/>
  <c r="B295" i="4"/>
  <c r="O296" i="4"/>
  <c r="AM295" i="4" a="1"/>
  <c r="AN296" i="4" a="1"/>
  <c r="AN296" i="4" l="1"/>
  <c r="AM295" i="4"/>
  <c r="M295" i="4"/>
  <c r="P295" i="4" s="1"/>
  <c r="I295" i="4"/>
  <c r="W295" i="4"/>
  <c r="Y295" i="4"/>
  <c r="E295" i="4"/>
  <c r="R295" i="4"/>
  <c r="Z295" i="4"/>
  <c r="F295" i="4" l="1"/>
  <c r="X295" i="4" s="1"/>
  <c r="AA295" i="4" s="1"/>
  <c r="AB295" i="4" s="1"/>
  <c r="N295" i="4"/>
  <c r="Q295" i="4" s="1"/>
  <c r="S295" i="4" s="1"/>
  <c r="T295" i="4" s="1"/>
  <c r="H296" i="4"/>
  <c r="AC295" i="4"/>
  <c r="G295" i="4" l="1"/>
  <c r="AD295" i="4"/>
  <c r="AE295" i="4" s="1"/>
  <c r="AI295" i="4"/>
  <c r="AJ295" i="4" s="1"/>
  <c r="AG295" i="4"/>
  <c r="C296" i="4" s="1"/>
  <c r="AF295" i="4"/>
  <c r="B296" i="4" s="1"/>
  <c r="K296" i="4"/>
  <c r="AL296" i="4"/>
  <c r="AN297" i="4" a="1"/>
  <c r="O297" i="4"/>
  <c r="AN297" i="4" l="1"/>
  <c r="AK296" i="4"/>
  <c r="AH295" i="4"/>
  <c r="D296" i="4" s="1"/>
  <c r="I296" i="4"/>
  <c r="E296" i="4"/>
  <c r="AM296" i="4" a="1"/>
  <c r="F296" i="4" l="1"/>
  <c r="AM296" i="4"/>
  <c r="L296" i="4"/>
  <c r="U296" i="4" s="1"/>
  <c r="V296" i="4" s="1"/>
  <c r="M296" i="4" l="1"/>
  <c r="P296" i="4" s="1"/>
  <c r="W296" i="4"/>
  <c r="X296" i="4" s="1"/>
  <c r="Y296" i="4"/>
  <c r="Z296" i="4"/>
  <c r="R296" i="4"/>
  <c r="N296" i="4" l="1"/>
  <c r="G296" i="4" s="1"/>
  <c r="AA296" i="4"/>
  <c r="AB296" i="4" s="1"/>
  <c r="Q296" i="4" l="1"/>
  <c r="S296" i="4" s="1"/>
  <c r="T296" i="4" s="1"/>
  <c r="AC296" i="4"/>
  <c r="H297" i="4"/>
  <c r="AD296" i="4" l="1"/>
  <c r="AE296" i="4" s="1"/>
  <c r="AI296" i="4"/>
  <c r="AJ296" i="4" s="1"/>
  <c r="AF296" i="4"/>
  <c r="B297" i="4" s="1"/>
  <c r="AG296" i="4"/>
  <c r="C297" i="4" s="1"/>
  <c r="K297" i="4"/>
  <c r="AN298" i="4" a="1"/>
  <c r="O298" i="4"/>
  <c r="AL297" i="4" l="1"/>
  <c r="AK297" i="4"/>
  <c r="AN298" i="4"/>
  <c r="AH296" i="4"/>
  <c r="D297" i="4" s="1"/>
  <c r="L297" i="4" s="1"/>
  <c r="U297" i="4" s="1"/>
  <c r="V297" i="4" s="1"/>
  <c r="W297" i="4" s="1"/>
  <c r="I297" i="4"/>
  <c r="E297" i="4"/>
  <c r="AM297" i="4" a="1"/>
  <c r="F297" i="4" l="1"/>
  <c r="X297" i="4" s="1"/>
  <c r="AM297" i="4"/>
  <c r="Y297" i="4"/>
  <c r="M297" i="4"/>
  <c r="Z297" i="4"/>
  <c r="AA297" i="4" l="1"/>
  <c r="AB297" i="4" s="1"/>
  <c r="P297" i="4"/>
  <c r="N297" i="4"/>
  <c r="R297" i="4"/>
  <c r="G297" i="4" l="1"/>
  <c r="Q297" i="4"/>
  <c r="S297" i="4" s="1"/>
  <c r="H298" i="4"/>
  <c r="AC297" i="4"/>
  <c r="K298" i="4" l="1"/>
  <c r="AG297" i="4"/>
  <c r="C298" i="4" s="1"/>
  <c r="AF297" i="4"/>
  <c r="AD297" i="4"/>
  <c r="AE297" i="4" s="1"/>
  <c r="AI297" i="4"/>
  <c r="AJ297" i="4" s="1"/>
  <c r="T297" i="4"/>
  <c r="B298" i="4" l="1"/>
  <c r="AH297" i="4"/>
  <c r="D298" i="4" s="1"/>
  <c r="L298" i="4" s="1"/>
  <c r="U298" i="4" s="1"/>
  <c r="V298" i="4" s="1"/>
  <c r="W298" i="4" s="1"/>
  <c r="AK298" i="4"/>
  <c r="AL298" i="4"/>
  <c r="AM298" i="4" a="1"/>
  <c r="AN299" i="4" a="1"/>
  <c r="O299" i="4"/>
  <c r="AN299" i="4" l="1"/>
  <c r="AM298" i="4"/>
  <c r="Y298" i="4"/>
  <c r="M298" i="4"/>
  <c r="N298" i="4" s="1"/>
  <c r="I298" i="4"/>
  <c r="E298" i="4"/>
  <c r="Z298" i="4"/>
  <c r="F298" i="4" l="1"/>
  <c r="X298" i="4" s="1"/>
  <c r="AA298" i="4" s="1"/>
  <c r="AB298" i="4" s="1"/>
  <c r="Q298" i="4"/>
  <c r="P298" i="4"/>
  <c r="R298" i="4"/>
  <c r="G298" i="4" l="1"/>
  <c r="S298" i="4"/>
  <c r="AC298" i="4"/>
  <c r="H299" i="4"/>
  <c r="K299" i="4" l="1"/>
  <c r="AF298" i="4"/>
  <c r="B299" i="4" s="1"/>
  <c r="AD298" i="4"/>
  <c r="AE298" i="4" s="1"/>
  <c r="AI298" i="4"/>
  <c r="AJ298" i="4" s="1"/>
  <c r="AG298" i="4"/>
  <c r="C299" i="4" s="1"/>
  <c r="T298" i="4"/>
  <c r="O300" i="4"/>
  <c r="AN300" i="4" a="1"/>
  <c r="AN300" i="4" l="1"/>
  <c r="AL299" i="4"/>
  <c r="AH298" i="4"/>
  <c r="D299" i="4" s="1"/>
  <c r="L299" i="4" s="1"/>
  <c r="U299" i="4" s="1"/>
  <c r="V299" i="4" s="1"/>
  <c r="Y299" i="4" s="1"/>
  <c r="I299" i="4"/>
  <c r="AK299" i="4"/>
  <c r="E299" i="4"/>
  <c r="AM299" i="4" a="1"/>
  <c r="Z299" i="4"/>
  <c r="F299" i="4" l="1"/>
  <c r="W299" i="4"/>
  <c r="M299" i="4"/>
  <c r="N299" i="4" s="1"/>
  <c r="Q299" i="4" s="1"/>
  <c r="AM299" i="4"/>
  <c r="X299" i="4" l="1"/>
  <c r="AA299" i="4" s="1"/>
  <c r="AB299" i="4" s="1"/>
  <c r="G299" i="4"/>
  <c r="P299" i="4"/>
  <c r="R299" i="4"/>
  <c r="S299" i="4" l="1"/>
  <c r="AC299" i="4"/>
  <c r="H300" i="4"/>
  <c r="AD299" i="4" l="1"/>
  <c r="AE299" i="4" s="1"/>
  <c r="AI299" i="4"/>
  <c r="AJ299" i="4" s="1"/>
  <c r="AG299" i="4"/>
  <c r="C300" i="4" s="1"/>
  <c r="AF299" i="4"/>
  <c r="K300" i="4"/>
  <c r="T299" i="4"/>
  <c r="AK300" i="4" l="1"/>
  <c r="AL300" i="4"/>
  <c r="B300" i="4"/>
  <c r="AH299" i="4"/>
  <c r="D300" i="4" s="1"/>
  <c r="L300" i="4" s="1"/>
  <c r="U300" i="4" s="1"/>
  <c r="V300" i="4" s="1"/>
  <c r="W300" i="4" s="1"/>
  <c r="AN301" i="4" a="1"/>
  <c r="AM300" i="4" a="1"/>
  <c r="O301" i="4"/>
  <c r="AN301" i="4" l="1"/>
  <c r="M300" i="4"/>
  <c r="N300" i="4" s="1"/>
  <c r="AM300" i="4"/>
  <c r="Y300" i="4"/>
  <c r="I300" i="4"/>
  <c r="E300" i="4"/>
  <c r="Z300" i="4"/>
  <c r="P300" i="4" l="1"/>
  <c r="F300" i="4"/>
  <c r="X300" i="4" s="1"/>
  <c r="AA300" i="4" s="1"/>
  <c r="AB300" i="4" s="1"/>
  <c r="Q300" i="4"/>
  <c r="R300" i="4"/>
  <c r="G300" i="4" l="1"/>
  <c r="S300" i="4"/>
  <c r="T300" i="4" s="1"/>
  <c r="AC300" i="4"/>
  <c r="H301" i="4"/>
  <c r="AI300" i="4" l="1"/>
  <c r="AJ300" i="4" s="1"/>
  <c r="AG300" i="4"/>
  <c r="C301" i="4" s="1"/>
  <c r="AD300" i="4"/>
  <c r="AE300" i="4" s="1"/>
  <c r="AF300" i="4"/>
  <c r="AH300" i="4" s="1"/>
  <c r="D301" i="4" s="1"/>
  <c r="K301" i="4"/>
  <c r="AK301" i="4"/>
  <c r="AL301" i="4"/>
  <c r="B301" i="4" l="1"/>
  <c r="I301" i="4" s="1"/>
  <c r="L301" i="4"/>
  <c r="U301" i="4" s="1"/>
  <c r="V301" i="4" s="1"/>
  <c r="W301" i="4" s="1"/>
  <c r="E301" i="4"/>
  <c r="AN302" i="4" a="1"/>
  <c r="O302" i="4"/>
  <c r="AM301" i="4" a="1"/>
  <c r="Y301" i="4" l="1"/>
  <c r="AM301" i="4"/>
  <c r="AN302" i="4"/>
  <c r="M301" i="4"/>
  <c r="P301" i="4" s="1"/>
  <c r="F301" i="4"/>
  <c r="X301" i="4" s="1"/>
  <c r="N301" i="4"/>
  <c r="Z301" i="4"/>
  <c r="R301" i="4"/>
  <c r="AA301" i="4" l="1"/>
  <c r="AB301" i="4" s="1"/>
  <c r="G301" i="4"/>
  <c r="Q301" i="4"/>
  <c r="S301" i="4" s="1"/>
  <c r="AC301" i="4"/>
  <c r="H302" i="4"/>
  <c r="AG301" i="4" l="1"/>
  <c r="C302" i="4" s="1"/>
  <c r="AI301" i="4"/>
  <c r="AJ301" i="4" s="1"/>
  <c r="AF301" i="4"/>
  <c r="B302" i="4" s="1"/>
  <c r="AD301" i="4"/>
  <c r="AE301" i="4" s="1"/>
  <c r="K302" i="4"/>
  <c r="T301" i="4"/>
  <c r="AN303" i="4" a="1"/>
  <c r="O303" i="4"/>
  <c r="AN303" i="4" l="1"/>
  <c r="AK302" i="4"/>
  <c r="AH301" i="4"/>
  <c r="D302" i="4" s="1"/>
  <c r="L302" i="4" s="1"/>
  <c r="U302" i="4" s="1"/>
  <c r="V302" i="4" s="1"/>
  <c r="AL302" i="4"/>
  <c r="I302" i="4"/>
  <c r="E302" i="4"/>
  <c r="AM302" i="4" a="1"/>
  <c r="F302" i="4" l="1"/>
  <c r="AM302" i="4"/>
  <c r="M302" i="4"/>
  <c r="P302" i="4" s="1"/>
  <c r="W302" i="4"/>
  <c r="Y302" i="4"/>
  <c r="Z302" i="4"/>
  <c r="R302" i="4"/>
  <c r="X302" i="4" l="1"/>
  <c r="AA302" i="4" s="1"/>
  <c r="AB302" i="4" s="1"/>
  <c r="N302" i="4"/>
  <c r="Q302" i="4" s="1"/>
  <c r="S302" i="4" s="1"/>
  <c r="H303" i="4"/>
  <c r="AC302" i="4"/>
  <c r="G302" i="4" l="1"/>
  <c r="AD302" i="4"/>
  <c r="AE302" i="4" s="1"/>
  <c r="AI302" i="4"/>
  <c r="AJ302" i="4" s="1"/>
  <c r="AF302" i="4"/>
  <c r="AG302" i="4"/>
  <c r="C303" i="4" s="1"/>
  <c r="K303" i="4"/>
  <c r="T302" i="4"/>
  <c r="AK303" i="4" l="1"/>
  <c r="AL303" i="4"/>
  <c r="B303" i="4"/>
  <c r="AH302" i="4"/>
  <c r="D303" i="4" s="1"/>
  <c r="O304" i="4"/>
  <c r="AM303" i="4" a="1"/>
  <c r="AN304" i="4" a="1"/>
  <c r="AN304" i="4" l="1"/>
  <c r="AM303" i="4"/>
  <c r="L303" i="4"/>
  <c r="U303" i="4" s="1"/>
  <c r="V303" i="4" s="1"/>
  <c r="I303" i="4"/>
  <c r="E303" i="4"/>
  <c r="F303" i="4" l="1"/>
  <c r="W303" i="4"/>
  <c r="Y303" i="4"/>
  <c r="M303" i="4"/>
  <c r="Z303" i="4"/>
  <c r="X303" i="4" l="1"/>
  <c r="N303" i="4"/>
  <c r="P303" i="4"/>
  <c r="AA303" i="4"/>
  <c r="AB303" i="4" s="1"/>
  <c r="R303" i="4"/>
  <c r="G303" i="4" l="1"/>
  <c r="Q303" i="4"/>
  <c r="S303" i="4" s="1"/>
  <c r="AC303" i="4"/>
  <c r="H304" i="4"/>
  <c r="K304" i="4" l="1"/>
  <c r="AD303" i="4"/>
  <c r="AE303" i="4" s="1"/>
  <c r="AI303" i="4"/>
  <c r="AJ303" i="4" s="1"/>
  <c r="AG303" i="4"/>
  <c r="C304" i="4" s="1"/>
  <c r="AF303" i="4"/>
  <c r="T303" i="4"/>
  <c r="AL304" i="4" l="1"/>
  <c r="AH303" i="4"/>
  <c r="D304" i="4" s="1"/>
  <c r="B304" i="4"/>
  <c r="AK304" i="4"/>
  <c r="AM304" i="4" a="1"/>
  <c r="AN305" i="4" a="1"/>
  <c r="O305" i="4"/>
  <c r="AN305" i="4" l="1"/>
  <c r="AM304" i="4"/>
  <c r="I304" i="4"/>
  <c r="L304" i="4"/>
  <c r="U304" i="4" s="1"/>
  <c r="V304" i="4" s="1"/>
  <c r="E304" i="4"/>
  <c r="F304" i="4" l="1"/>
  <c r="M304" i="4"/>
  <c r="N304" i="4" s="1"/>
  <c r="Q304" i="4" s="1"/>
  <c r="Y304" i="4"/>
  <c r="W304" i="4"/>
  <c r="X304" i="4" s="1"/>
  <c r="Z304" i="4"/>
  <c r="P304" i="4" l="1"/>
  <c r="G304" i="4"/>
  <c r="AA304" i="4"/>
  <c r="AB304" i="4" s="1"/>
  <c r="R304" i="4"/>
  <c r="S304" i="4" l="1"/>
  <c r="T304" i="4" s="1"/>
  <c r="AC304" i="4"/>
  <c r="H305" i="4"/>
  <c r="K305" i="4" l="1"/>
  <c r="AD304" i="4"/>
  <c r="AE304" i="4" s="1"/>
  <c r="AI304" i="4"/>
  <c r="AJ304" i="4" s="1"/>
  <c r="AG304" i="4"/>
  <c r="C305" i="4" s="1"/>
  <c r="AF304" i="4"/>
  <c r="B305" i="4" s="1"/>
  <c r="AN306" i="4" a="1"/>
  <c r="O306" i="4"/>
  <c r="AH304" i="4" l="1"/>
  <c r="D305" i="4" s="1"/>
  <c r="L305" i="4" s="1"/>
  <c r="U305" i="4" s="1"/>
  <c r="V305" i="4" s="1"/>
  <c r="AL305" i="4"/>
  <c r="AK305" i="4"/>
  <c r="AN306" i="4"/>
  <c r="I305" i="4"/>
  <c r="E305" i="4"/>
  <c r="AM305" i="4" a="1"/>
  <c r="F305" i="4" l="1"/>
  <c r="AM305" i="4"/>
  <c r="M305" i="4"/>
  <c r="P305" i="4" s="1"/>
  <c r="Y305" i="4"/>
  <c r="W305" i="4"/>
  <c r="Z305" i="4"/>
  <c r="R305" i="4"/>
  <c r="X305" i="4" l="1"/>
  <c r="AA305" i="4" s="1"/>
  <c r="AB305" i="4" s="1"/>
  <c r="N305" i="4"/>
  <c r="Q305" i="4" s="1"/>
  <c r="S305" i="4" s="1"/>
  <c r="AC305" i="4"/>
  <c r="H306" i="4"/>
  <c r="G305" i="4" l="1"/>
  <c r="K306" i="4"/>
  <c r="AI305" i="4"/>
  <c r="AJ305" i="4" s="1"/>
  <c r="AG305" i="4"/>
  <c r="C306" i="4" s="1"/>
  <c r="AD305" i="4"/>
  <c r="AE305" i="4" s="1"/>
  <c r="AF305" i="4"/>
  <c r="T305" i="4"/>
  <c r="AH305" i="4" l="1"/>
  <c r="D306" i="4" s="1"/>
  <c r="L306" i="4" s="1"/>
  <c r="U306" i="4" s="1"/>
  <c r="V306" i="4" s="1"/>
  <c r="AL306" i="4"/>
  <c r="B306" i="4"/>
  <c r="AK306" i="4"/>
  <c r="O307" i="4"/>
  <c r="AN307" i="4" a="1"/>
  <c r="AM306" i="4" a="1"/>
  <c r="AN307" i="4" l="1"/>
  <c r="AM306" i="4"/>
  <c r="M306" i="4"/>
  <c r="N306" i="4" s="1"/>
  <c r="I306" i="4"/>
  <c r="Y306" i="4"/>
  <c r="W306" i="4"/>
  <c r="E306" i="4"/>
  <c r="Z306" i="4"/>
  <c r="F306" i="4" l="1"/>
  <c r="X306" i="4" s="1"/>
  <c r="AA306" i="4" s="1"/>
  <c r="AB306" i="4" s="1"/>
  <c r="P306" i="4"/>
  <c r="G306" i="4"/>
  <c r="Q306" i="4"/>
  <c r="R306" i="4"/>
  <c r="S306" i="4" l="1"/>
  <c r="AC306" i="4"/>
  <c r="H307" i="4"/>
  <c r="AI306" i="4" l="1"/>
  <c r="AJ306" i="4" s="1"/>
  <c r="AD306" i="4"/>
  <c r="AE306" i="4" s="1"/>
  <c r="AF306" i="4"/>
  <c r="B307" i="4" s="1"/>
  <c r="AG306" i="4"/>
  <c r="C307" i="4" s="1"/>
  <c r="K307" i="4"/>
  <c r="T306" i="4"/>
  <c r="AN308" i="4" a="1"/>
  <c r="O308" i="4"/>
  <c r="AK307" i="4" l="1"/>
  <c r="AL307" i="4"/>
  <c r="AN308" i="4"/>
  <c r="AH306" i="4"/>
  <c r="D307" i="4" s="1"/>
  <c r="L307" i="4" s="1"/>
  <c r="U307" i="4" s="1"/>
  <c r="V307" i="4" s="1"/>
  <c r="I307" i="4"/>
  <c r="E307" i="4"/>
  <c r="AM307" i="4" a="1"/>
  <c r="F307" i="4" l="1"/>
  <c r="AM307" i="4"/>
  <c r="Y307" i="4"/>
  <c r="W307" i="4"/>
  <c r="M307" i="4"/>
  <c r="N307" i="4" s="1"/>
  <c r="Q307" i="4" s="1"/>
  <c r="Z307" i="4"/>
  <c r="X307" i="4" l="1"/>
  <c r="AA307" i="4" s="1"/>
  <c r="AB307" i="4" s="1"/>
  <c r="G307" i="4"/>
  <c r="P307" i="4"/>
  <c r="R307" i="4"/>
  <c r="S307" i="4" l="1"/>
  <c r="H308" i="4"/>
  <c r="AC307" i="4"/>
  <c r="AD307" i="4" l="1"/>
  <c r="AE307" i="4" s="1"/>
  <c r="AG307" i="4"/>
  <c r="C308" i="4" s="1"/>
  <c r="AI307" i="4"/>
  <c r="AJ307" i="4" s="1"/>
  <c r="AF307" i="4"/>
  <c r="K308" i="4"/>
  <c r="T307" i="4"/>
  <c r="AK308" i="4" l="1"/>
  <c r="AL308" i="4"/>
  <c r="B308" i="4"/>
  <c r="AH307" i="4"/>
  <c r="D308" i="4" s="1"/>
  <c r="L308" i="4" s="1"/>
  <c r="U308" i="4" s="1"/>
  <c r="V308" i="4" s="1"/>
  <c r="AM308" i="4" a="1"/>
  <c r="O309" i="4"/>
  <c r="AN309" i="4" a="1"/>
  <c r="W308" i="4" l="1"/>
  <c r="AN309" i="4"/>
  <c r="AM308" i="4"/>
  <c r="Y308" i="4"/>
  <c r="M308" i="4"/>
  <c r="I308" i="4"/>
  <c r="E308" i="4"/>
  <c r="Z308" i="4"/>
  <c r="F308" i="4" l="1"/>
  <c r="X308" i="4"/>
  <c r="AA308" i="4" s="1"/>
  <c r="AB308" i="4" s="1"/>
  <c r="N308" i="4"/>
  <c r="P308" i="4"/>
  <c r="R308" i="4"/>
  <c r="Q308" i="4" l="1"/>
  <c r="S308" i="4" s="1"/>
  <c r="G308" i="4"/>
  <c r="AC308" i="4"/>
  <c r="H309" i="4"/>
  <c r="K309" i="4" l="1"/>
  <c r="AI308" i="4"/>
  <c r="AJ308" i="4" s="1"/>
  <c r="AG308" i="4"/>
  <c r="C309" i="4" s="1"/>
  <c r="AD308" i="4"/>
  <c r="AE308" i="4" s="1"/>
  <c r="AF308" i="4"/>
  <c r="T308" i="4"/>
  <c r="AK309" i="4" l="1"/>
  <c r="B309" i="4"/>
  <c r="AH308" i="4"/>
  <c r="D309" i="4" s="1"/>
  <c r="L309" i="4" s="1"/>
  <c r="U309" i="4" s="1"/>
  <c r="V309" i="4" s="1"/>
  <c r="Y309" i="4" s="1"/>
  <c r="AL309" i="4"/>
  <c r="Z309" i="4"/>
  <c r="AN310" i="4" a="1"/>
  <c r="AM309" i="4" a="1"/>
  <c r="O310" i="4"/>
  <c r="AN310" i="4" l="1"/>
  <c r="AM309" i="4"/>
  <c r="M309" i="4"/>
  <c r="N309" i="4" s="1"/>
  <c r="W309" i="4"/>
  <c r="I309" i="4"/>
  <c r="E309" i="4"/>
  <c r="F309" i="4" l="1"/>
  <c r="X309" i="4" s="1"/>
  <c r="AA309" i="4" s="1"/>
  <c r="AB309" i="4" s="1"/>
  <c r="P309" i="4"/>
  <c r="Q309" i="4"/>
  <c r="G309" i="4"/>
  <c r="R309" i="4"/>
  <c r="S309" i="4" l="1"/>
  <c r="T309" i="4" s="1"/>
  <c r="H310" i="4"/>
  <c r="AC309" i="4"/>
  <c r="AI309" i="4" l="1"/>
  <c r="AJ309" i="4" s="1"/>
  <c r="AG309" i="4"/>
  <c r="C310" i="4" s="1"/>
  <c r="AD309" i="4"/>
  <c r="AE309" i="4" s="1"/>
  <c r="AF309" i="4"/>
  <c r="K310" i="4"/>
  <c r="AH309" i="4" l="1"/>
  <c r="D310" i="4" s="1"/>
  <c r="L310" i="4" s="1"/>
  <c r="U310" i="4" s="1"/>
  <c r="V310" i="4" s="1"/>
  <c r="B310" i="4"/>
  <c r="I310" i="4" s="1"/>
  <c r="AK310" i="4"/>
  <c r="AL310" i="4"/>
  <c r="E310" i="4"/>
  <c r="O311" i="4"/>
  <c r="AN311" i="4" a="1"/>
  <c r="AM310" i="4" a="1"/>
  <c r="F310" i="4" l="1"/>
  <c r="AN311" i="4"/>
  <c r="AM310" i="4"/>
  <c r="M310" i="4"/>
  <c r="N310" i="4" s="1"/>
  <c r="Q310" i="4" s="1"/>
  <c r="Y310" i="4"/>
  <c r="W310" i="4"/>
  <c r="X310" i="4" s="1"/>
  <c r="Z310" i="4"/>
  <c r="P310" i="4" l="1"/>
  <c r="AA310" i="4"/>
  <c r="AB310" i="4" s="1"/>
  <c r="G310" i="4"/>
  <c r="R310" i="4"/>
  <c r="S310" i="4" l="1"/>
  <c r="AC310" i="4"/>
  <c r="H311" i="4"/>
  <c r="AG310" i="4" l="1"/>
  <c r="C311" i="4" s="1"/>
  <c r="AI310" i="4"/>
  <c r="AJ310" i="4" s="1"/>
  <c r="AF310" i="4"/>
  <c r="B311" i="4" s="1"/>
  <c r="AD310" i="4"/>
  <c r="AE310" i="4" s="1"/>
  <c r="K311" i="4"/>
  <c r="T310" i="4"/>
  <c r="AK311" i="4"/>
  <c r="AN312" i="4" a="1"/>
  <c r="O312" i="4"/>
  <c r="AL311" i="4" l="1"/>
  <c r="AN312" i="4"/>
  <c r="AH310" i="4"/>
  <c r="D311" i="4" s="1"/>
  <c r="L311" i="4" s="1"/>
  <c r="U311" i="4" s="1"/>
  <c r="V311" i="4" s="1"/>
  <c r="I311" i="4"/>
  <c r="E311" i="4"/>
  <c r="AM311" i="4" a="1"/>
  <c r="F311" i="4" l="1"/>
  <c r="AM311" i="4"/>
  <c r="W311" i="4"/>
  <c r="Y311" i="4"/>
  <c r="M311" i="4"/>
  <c r="Z311" i="4"/>
  <c r="X311" i="4" l="1"/>
  <c r="AA311" i="4" s="1"/>
  <c r="AB311" i="4" s="1"/>
  <c r="N311" i="4"/>
  <c r="Q311" i="4" s="1"/>
  <c r="P311" i="4"/>
  <c r="R311" i="4"/>
  <c r="S311" i="4" l="1"/>
  <c r="G311" i="4"/>
  <c r="AC311" i="4"/>
  <c r="H312" i="4"/>
  <c r="K312" i="4" l="1"/>
  <c r="AD311" i="4"/>
  <c r="AE311" i="4" s="1"/>
  <c r="AI311" i="4"/>
  <c r="AJ311" i="4" s="1"/>
  <c r="AG311" i="4"/>
  <c r="C312" i="4" s="1"/>
  <c r="AF311" i="4"/>
  <c r="T311" i="4"/>
  <c r="AK312" i="4" l="1"/>
  <c r="B312" i="4"/>
  <c r="AH311" i="4"/>
  <c r="D312" i="4" s="1"/>
  <c r="AL312" i="4"/>
  <c r="O313" i="4"/>
  <c r="AM312" i="4" a="1"/>
  <c r="AN313" i="4" a="1"/>
  <c r="AN313" i="4" l="1"/>
  <c r="AM312" i="4"/>
  <c r="L312" i="4"/>
  <c r="U312" i="4" s="1"/>
  <c r="V312" i="4" s="1"/>
  <c r="I312" i="4"/>
  <c r="E312" i="4"/>
  <c r="F312" i="4" l="1"/>
  <c r="W312" i="4"/>
  <c r="X312" i="4" s="1"/>
  <c r="Y312" i="4"/>
  <c r="M312" i="4"/>
  <c r="Z312" i="4"/>
  <c r="AA312" i="4" l="1"/>
  <c r="AB312" i="4" s="1"/>
  <c r="N312" i="4"/>
  <c r="Q312" i="4" s="1"/>
  <c r="P312" i="4"/>
  <c r="R312" i="4"/>
  <c r="S312" i="4" l="1"/>
  <c r="G312" i="4"/>
  <c r="AC312" i="4"/>
  <c r="H313" i="4"/>
  <c r="K313" i="4" l="1"/>
  <c r="AD312" i="4"/>
  <c r="AE312" i="4" s="1"/>
  <c r="AI312" i="4"/>
  <c r="AJ312" i="4" s="1"/>
  <c r="AG312" i="4"/>
  <c r="C313" i="4" s="1"/>
  <c r="AF312" i="4"/>
  <c r="T312" i="4"/>
  <c r="AK313" i="4" l="1"/>
  <c r="AH312" i="4"/>
  <c r="D313" i="4" s="1"/>
  <c r="B313" i="4"/>
  <c r="AL313" i="4"/>
  <c r="AM313" i="4" a="1"/>
  <c r="AN314" i="4" a="1"/>
  <c r="O314" i="4"/>
  <c r="AN314" i="4" l="1"/>
  <c r="AM313" i="4"/>
  <c r="I313" i="4"/>
  <c r="L313" i="4"/>
  <c r="U313" i="4" s="1"/>
  <c r="V313" i="4" s="1"/>
  <c r="E313" i="4"/>
  <c r="F313" i="4" l="1"/>
  <c r="M313" i="4"/>
  <c r="Y313" i="4"/>
  <c r="W313" i="4"/>
  <c r="Z313" i="4"/>
  <c r="X313" i="4" l="1"/>
  <c r="AA313" i="4" s="1"/>
  <c r="AB313" i="4" s="1"/>
  <c r="P313" i="4"/>
  <c r="N313" i="4"/>
  <c r="Q313" i="4" s="1"/>
  <c r="R313" i="4"/>
  <c r="G313" i="4" l="1"/>
  <c r="S313" i="4"/>
  <c r="T313" i="4" s="1"/>
  <c r="AC313" i="4"/>
  <c r="H314" i="4"/>
  <c r="K314" i="4" l="1"/>
  <c r="AD313" i="4"/>
  <c r="AE313" i="4" s="1"/>
  <c r="AI313" i="4"/>
  <c r="AJ313" i="4" s="1"/>
  <c r="AG313" i="4"/>
  <c r="C314" i="4" s="1"/>
  <c r="AF313" i="4"/>
  <c r="AK314" i="4" l="1"/>
  <c r="AL314" i="4"/>
  <c r="B314" i="4"/>
  <c r="AH313" i="4"/>
  <c r="D314" i="4" s="1"/>
  <c r="AM314" i="4" a="1"/>
  <c r="O315" i="4"/>
  <c r="AN315" i="4" a="1"/>
  <c r="AN315" i="4" l="1"/>
  <c r="AM314" i="4"/>
  <c r="I314" i="4"/>
  <c r="L314" i="4"/>
  <c r="U314" i="4" s="1"/>
  <c r="V314" i="4" s="1"/>
  <c r="E314" i="4"/>
  <c r="F314" i="4" l="1"/>
  <c r="M314" i="4"/>
  <c r="P314" i="4" s="1"/>
  <c r="Y314" i="4"/>
  <c r="W314" i="4"/>
  <c r="X314" i="4" s="1"/>
  <c r="Z314" i="4"/>
  <c r="R314" i="4"/>
  <c r="N314" i="4" l="1"/>
  <c r="Q314" i="4" s="1"/>
  <c r="S314" i="4" s="1"/>
  <c r="AA314" i="4"/>
  <c r="AB314" i="4" s="1"/>
  <c r="AC314" i="4"/>
  <c r="H315" i="4"/>
  <c r="G314" i="4" l="1"/>
  <c r="AI314" i="4"/>
  <c r="AJ314" i="4" s="1"/>
  <c r="AD314" i="4"/>
  <c r="AE314" i="4" s="1"/>
  <c r="AG314" i="4"/>
  <c r="C315" i="4" s="1"/>
  <c r="AF314" i="4"/>
  <c r="B315" i="4" s="1"/>
  <c r="K315" i="4"/>
  <c r="T314" i="4"/>
  <c r="O316" i="4"/>
  <c r="AN316" i="4" a="1"/>
  <c r="AN316" i="4" l="1"/>
  <c r="AL315" i="4"/>
  <c r="AH314" i="4"/>
  <c r="D315" i="4" s="1"/>
  <c r="I315" i="4"/>
  <c r="AK315" i="4"/>
  <c r="E315" i="4"/>
  <c r="AM315" i="4" a="1"/>
  <c r="F315" i="4" l="1"/>
  <c r="AM315" i="4"/>
  <c r="L315" i="4"/>
  <c r="U315" i="4" s="1"/>
  <c r="V315" i="4" s="1"/>
  <c r="M315" i="4" l="1"/>
  <c r="Y315" i="4"/>
  <c r="W315" i="4"/>
  <c r="X315" i="4" s="1"/>
  <c r="Z315" i="4"/>
  <c r="AA315" i="4" l="1"/>
  <c r="AB315" i="4" s="1"/>
  <c r="P315" i="4"/>
  <c r="N315" i="4"/>
  <c r="R315" i="4"/>
  <c r="Q315" i="4" l="1"/>
  <c r="S315" i="4" s="1"/>
  <c r="G315" i="4"/>
  <c r="H316" i="4"/>
  <c r="AC315" i="4"/>
  <c r="K316" i="4" l="1"/>
  <c r="AI315" i="4"/>
  <c r="AJ315" i="4" s="1"/>
  <c r="AD315" i="4"/>
  <c r="AE315" i="4" s="1"/>
  <c r="AG315" i="4"/>
  <c r="C316" i="4" s="1"/>
  <c r="AF315" i="4"/>
  <c r="T315" i="4"/>
  <c r="AH315" i="4" l="1"/>
  <c r="D316" i="4" s="1"/>
  <c r="L316" i="4" s="1"/>
  <c r="U316" i="4" s="1"/>
  <c r="V316" i="4" s="1"/>
  <c r="AK316" i="4"/>
  <c r="B316" i="4"/>
  <c r="AL316" i="4"/>
  <c r="AN317" i="4" a="1"/>
  <c r="O317" i="4"/>
  <c r="AM316" i="4" a="1"/>
  <c r="AN317" i="4" l="1"/>
  <c r="AM316" i="4"/>
  <c r="Y316" i="4"/>
  <c r="M316" i="4"/>
  <c r="P316" i="4" s="1"/>
  <c r="I316" i="4"/>
  <c r="W316" i="4"/>
  <c r="E316" i="4"/>
  <c r="Z316" i="4"/>
  <c r="R316" i="4"/>
  <c r="F316" i="4" l="1"/>
  <c r="X316" i="4" s="1"/>
  <c r="AA316" i="4" s="1"/>
  <c r="AB316" i="4" s="1"/>
  <c r="N316" i="4"/>
  <c r="Q316" i="4" s="1"/>
  <c r="S316" i="4" s="1"/>
  <c r="AC316" i="4"/>
  <c r="H317" i="4"/>
  <c r="G316" i="4" l="1"/>
  <c r="K317" i="4"/>
  <c r="AD316" i="4"/>
  <c r="AE316" i="4" s="1"/>
  <c r="AI316" i="4"/>
  <c r="AJ316" i="4" s="1"/>
  <c r="AG316" i="4"/>
  <c r="C317" i="4" s="1"/>
  <c r="AF316" i="4"/>
  <c r="T316" i="4"/>
  <c r="AH316" i="4" l="1"/>
  <c r="D317" i="4" s="1"/>
  <c r="L317" i="4" s="1"/>
  <c r="U317" i="4" s="1"/>
  <c r="V317" i="4" s="1"/>
  <c r="B317" i="4"/>
  <c r="AL317" i="4"/>
  <c r="AK317" i="4"/>
  <c r="AM317" i="4" a="1"/>
  <c r="O318" i="4"/>
  <c r="AN318" i="4" a="1"/>
  <c r="AN318" i="4" l="1"/>
  <c r="AM317" i="4"/>
  <c r="Y317" i="4"/>
  <c r="M317" i="4"/>
  <c r="P317" i="4" s="1"/>
  <c r="I317" i="4"/>
  <c r="W317" i="4"/>
  <c r="E317" i="4"/>
  <c r="R317" i="4"/>
  <c r="Z317" i="4"/>
  <c r="F317" i="4" l="1"/>
  <c r="X317" i="4" s="1"/>
  <c r="AA317" i="4" s="1"/>
  <c r="AB317" i="4" s="1"/>
  <c r="N317" i="4"/>
  <c r="Q317" i="4" s="1"/>
  <c r="S317" i="4" s="1"/>
  <c r="H318" i="4"/>
  <c r="AC317" i="4"/>
  <c r="G317" i="4" l="1"/>
  <c r="K318" i="4"/>
  <c r="AI317" i="4"/>
  <c r="AJ317" i="4" s="1"/>
  <c r="AG317" i="4"/>
  <c r="C318" i="4" s="1"/>
  <c r="AD317" i="4"/>
  <c r="AE317" i="4" s="1"/>
  <c r="AF317" i="4"/>
  <c r="T317" i="4"/>
  <c r="AH317" i="4" l="1"/>
  <c r="D318" i="4" s="1"/>
  <c r="L318" i="4" s="1"/>
  <c r="U318" i="4" s="1"/>
  <c r="V318" i="4" s="1"/>
  <c r="B318" i="4"/>
  <c r="AK318" i="4"/>
  <c r="AL318" i="4"/>
  <c r="O319" i="4"/>
  <c r="AN319" i="4" a="1"/>
  <c r="AM318" i="4" a="1"/>
  <c r="AN319" i="4" l="1"/>
  <c r="I318" i="4"/>
  <c r="AM318" i="4"/>
  <c r="W318" i="4"/>
  <c r="Y318" i="4"/>
  <c r="M318" i="4"/>
  <c r="P318" i="4" s="1"/>
  <c r="E318" i="4"/>
  <c r="R318" i="4"/>
  <c r="Z318" i="4"/>
  <c r="F318" i="4" l="1"/>
  <c r="X318" i="4" s="1"/>
  <c r="AA318" i="4" s="1"/>
  <c r="AB318" i="4" s="1"/>
  <c r="N318" i="4"/>
  <c r="G318" i="4" l="1"/>
  <c r="Q318" i="4"/>
  <c r="S318" i="4" s="1"/>
  <c r="T318" i="4" s="1"/>
  <c r="AC318" i="4"/>
  <c r="H319" i="4"/>
  <c r="K319" i="4" l="1"/>
  <c r="AD318" i="4"/>
  <c r="AE318" i="4" s="1"/>
  <c r="AG318" i="4"/>
  <c r="C319" i="4" s="1"/>
  <c r="AF318" i="4"/>
  <c r="B319" i="4" s="1"/>
  <c r="AI318" i="4"/>
  <c r="AJ318" i="4" s="1"/>
  <c r="O320" i="4"/>
  <c r="AN320" i="4" a="1"/>
  <c r="AN320" i="4" l="1"/>
  <c r="AL319" i="4"/>
  <c r="AK319" i="4"/>
  <c r="AH318" i="4"/>
  <c r="D319" i="4" s="1"/>
  <c r="L319" i="4" s="1"/>
  <c r="U319" i="4" s="1"/>
  <c r="V319" i="4" s="1"/>
  <c r="Y319" i="4" s="1"/>
  <c r="I319" i="4"/>
  <c r="E319" i="4"/>
  <c r="AM319" i="4" a="1"/>
  <c r="Z319" i="4"/>
  <c r="F319" i="4" l="1"/>
  <c r="AM319" i="4"/>
  <c r="W319" i="4"/>
  <c r="M319" i="4"/>
  <c r="X319" i="4" l="1"/>
  <c r="AA319" i="4" s="1"/>
  <c r="AB319" i="4" s="1"/>
  <c r="P319" i="4"/>
  <c r="N319" i="4"/>
  <c r="R319" i="4"/>
  <c r="G319" i="4" l="1"/>
  <c r="Q319" i="4"/>
  <c r="S319" i="4" s="1"/>
  <c r="AC319" i="4"/>
  <c r="H320" i="4"/>
  <c r="K320" i="4" l="1"/>
  <c r="AD319" i="4"/>
  <c r="AE319" i="4" s="1"/>
  <c r="AF319" i="4"/>
  <c r="AI319" i="4"/>
  <c r="AJ319" i="4" s="1"/>
  <c r="AG319" i="4"/>
  <c r="C320" i="4" s="1"/>
  <c r="T319" i="4"/>
  <c r="AL320" i="4" l="1"/>
  <c r="B320" i="4"/>
  <c r="AH319" i="4"/>
  <c r="D320" i="4" s="1"/>
  <c r="L320" i="4" s="1"/>
  <c r="U320" i="4" s="1"/>
  <c r="V320" i="4" s="1"/>
  <c r="AK320" i="4"/>
  <c r="AM320" i="4" a="1"/>
  <c r="AN321" i="4" a="1"/>
  <c r="O321" i="4"/>
  <c r="AN321" i="4" l="1"/>
  <c r="AM320" i="4"/>
  <c r="W320" i="4"/>
  <c r="M320" i="4"/>
  <c r="P320" i="4" s="1"/>
  <c r="Y320" i="4"/>
  <c r="I320" i="4"/>
  <c r="E320" i="4"/>
  <c r="R320" i="4"/>
  <c r="Z320" i="4"/>
  <c r="F320" i="4" l="1"/>
  <c r="X320" i="4" s="1"/>
  <c r="AA320" i="4" s="1"/>
  <c r="AB320" i="4" s="1"/>
  <c r="N320" i="4"/>
  <c r="Q320" i="4" s="1"/>
  <c r="S320" i="4" s="1"/>
  <c r="AC320" i="4"/>
  <c r="H321" i="4"/>
  <c r="G320" i="4" l="1"/>
  <c r="K321" i="4"/>
  <c r="AF320" i="4"/>
  <c r="B321" i="4" s="1"/>
  <c r="AD320" i="4"/>
  <c r="AE320" i="4" s="1"/>
  <c r="AI320" i="4"/>
  <c r="AJ320" i="4" s="1"/>
  <c r="AG320" i="4"/>
  <c r="C321" i="4" s="1"/>
  <c r="T320" i="4"/>
  <c r="O322" i="4"/>
  <c r="AN322" i="4" a="1"/>
  <c r="AN322" i="4" l="1"/>
  <c r="AH320" i="4"/>
  <c r="D321" i="4" s="1"/>
  <c r="AK321" i="4"/>
  <c r="I321" i="4"/>
  <c r="AL321" i="4"/>
  <c r="E321" i="4"/>
  <c r="AM321" i="4" a="1"/>
  <c r="F321" i="4" l="1"/>
  <c r="AM321" i="4"/>
  <c r="L321" i="4"/>
  <c r="U321" i="4" s="1"/>
  <c r="V321" i="4" s="1"/>
  <c r="M321" i="4" l="1"/>
  <c r="N321" i="4" s="1"/>
  <c r="Q321" i="4" s="1"/>
  <c r="W321" i="4"/>
  <c r="X321" i="4" s="1"/>
  <c r="Y321" i="4"/>
  <c r="Z321" i="4"/>
  <c r="P321" i="4" l="1"/>
  <c r="G321" i="4"/>
  <c r="AA321" i="4"/>
  <c r="AB321" i="4" s="1"/>
  <c r="R321" i="4"/>
  <c r="S321" i="4" l="1"/>
  <c r="T321" i="4" s="1"/>
  <c r="AC321" i="4"/>
  <c r="H322" i="4"/>
  <c r="AG321" i="4" l="1"/>
  <c r="C322" i="4" s="1"/>
  <c r="AI321" i="4"/>
  <c r="AJ321" i="4" s="1"/>
  <c r="AD321" i="4"/>
  <c r="AE321" i="4" s="1"/>
  <c r="AF321" i="4"/>
  <c r="K322" i="4"/>
  <c r="AL322" i="4" l="1"/>
  <c r="AH321" i="4"/>
  <c r="D322" i="4" s="1"/>
  <c r="L322" i="4" s="1"/>
  <c r="U322" i="4" s="1"/>
  <c r="V322" i="4" s="1"/>
  <c r="B322" i="4"/>
  <c r="AK322" i="4"/>
  <c r="AM322" i="4" a="1"/>
  <c r="O323" i="4"/>
  <c r="AN323" i="4" a="1"/>
  <c r="AN323" i="4" l="1"/>
  <c r="I322" i="4"/>
  <c r="AM322" i="4"/>
  <c r="M322" i="4"/>
  <c r="N322" i="4" s="1"/>
  <c r="W322" i="4"/>
  <c r="Y322" i="4"/>
  <c r="E322" i="4"/>
  <c r="Z322" i="4"/>
  <c r="F322" i="4" l="1"/>
  <c r="X322" i="4" s="1"/>
  <c r="AA322" i="4" s="1"/>
  <c r="AB322" i="4" s="1"/>
  <c r="P322" i="4"/>
  <c r="Q322" i="4"/>
  <c r="R322" i="4"/>
  <c r="G322" i="4" l="1"/>
  <c r="S322" i="4"/>
  <c r="AC322" i="4"/>
  <c r="H323" i="4"/>
  <c r="AG322" i="4" l="1"/>
  <c r="C323" i="4" s="1"/>
  <c r="AI322" i="4"/>
  <c r="AJ322" i="4" s="1"/>
  <c r="AD322" i="4"/>
  <c r="AE322" i="4" s="1"/>
  <c r="AF322" i="4"/>
  <c r="B323" i="4" s="1"/>
  <c r="K323" i="4"/>
  <c r="T322" i="4"/>
  <c r="AL323" i="4"/>
  <c r="AN324" i="4" a="1"/>
  <c r="O324" i="4"/>
  <c r="AN324" i="4" l="1"/>
  <c r="AK323" i="4"/>
  <c r="AH322" i="4"/>
  <c r="D323" i="4" s="1"/>
  <c r="L323" i="4" s="1"/>
  <c r="U323" i="4" s="1"/>
  <c r="V323" i="4" s="1"/>
  <c r="I323" i="4"/>
  <c r="E323" i="4"/>
  <c r="AM323" i="4" a="1"/>
  <c r="F323" i="4" l="1"/>
  <c r="AM323" i="4"/>
  <c r="W323" i="4"/>
  <c r="Y323" i="4"/>
  <c r="M323" i="4"/>
  <c r="Z323" i="4"/>
  <c r="X323" i="4" l="1"/>
  <c r="AA323" i="4" s="1"/>
  <c r="AB323" i="4" s="1"/>
  <c r="N323" i="4"/>
  <c r="P323" i="4"/>
  <c r="R323" i="4"/>
  <c r="G323" i="4" l="1"/>
  <c r="Q323" i="4"/>
  <c r="S323" i="4" s="1"/>
  <c r="T323" i="4" s="1"/>
  <c r="H324" i="4"/>
  <c r="AC323" i="4"/>
  <c r="K324" i="4" l="1"/>
  <c r="AD323" i="4"/>
  <c r="AE323" i="4" s="1"/>
  <c r="AI323" i="4"/>
  <c r="AJ323" i="4" s="1"/>
  <c r="AG323" i="4"/>
  <c r="C324" i="4" s="1"/>
  <c r="AF323" i="4"/>
  <c r="AH323" i="4" l="1"/>
  <c r="D324" i="4" s="1"/>
  <c r="L324" i="4" s="1"/>
  <c r="U324" i="4" s="1"/>
  <c r="V324" i="4" s="1"/>
  <c r="B324" i="4"/>
  <c r="AL324" i="4"/>
  <c r="AK324" i="4"/>
  <c r="AM324" i="4" a="1"/>
  <c r="AN325" i="4" a="1"/>
  <c r="O325" i="4"/>
  <c r="AN325" i="4" l="1"/>
  <c r="AM324" i="4"/>
  <c r="I324" i="4"/>
  <c r="W324" i="4"/>
  <c r="Y324" i="4"/>
  <c r="M324" i="4"/>
  <c r="E324" i="4"/>
  <c r="Z324" i="4"/>
  <c r="F324" i="4" l="1"/>
  <c r="X324" i="4" s="1"/>
  <c r="AA324" i="4" s="1"/>
  <c r="AB324" i="4" s="1"/>
  <c r="N324" i="4"/>
  <c r="P324" i="4"/>
  <c r="R324" i="4"/>
  <c r="Q324" i="4" l="1"/>
  <c r="S324" i="4" s="1"/>
  <c r="G324" i="4"/>
  <c r="AC324" i="4"/>
  <c r="H325" i="4"/>
  <c r="K325" i="4" l="1"/>
  <c r="AD324" i="4"/>
  <c r="AE324" i="4" s="1"/>
  <c r="AI324" i="4"/>
  <c r="AJ324" i="4" s="1"/>
  <c r="AG324" i="4"/>
  <c r="C325" i="4" s="1"/>
  <c r="AF324" i="4"/>
  <c r="T324" i="4"/>
  <c r="AH324" i="4" l="1"/>
  <c r="D325" i="4" s="1"/>
  <c r="L325" i="4" s="1"/>
  <c r="U325" i="4" s="1"/>
  <c r="V325" i="4" s="1"/>
  <c r="AK325" i="4"/>
  <c r="AL325" i="4"/>
  <c r="B325" i="4"/>
  <c r="O326" i="4"/>
  <c r="AN326" i="4" a="1"/>
  <c r="AM325" i="4" a="1"/>
  <c r="AN326" i="4" l="1"/>
  <c r="AM325" i="4"/>
  <c r="W325" i="4"/>
  <c r="M325" i="4"/>
  <c r="N325" i="4" s="1"/>
  <c r="I325" i="4"/>
  <c r="Y325" i="4"/>
  <c r="E325" i="4"/>
  <c r="Z325" i="4"/>
  <c r="F325" i="4" l="1"/>
  <c r="X325" i="4" s="1"/>
  <c r="AA325" i="4" s="1"/>
  <c r="AB325" i="4" s="1"/>
  <c r="P325" i="4"/>
  <c r="Q325" i="4"/>
  <c r="R325" i="4"/>
  <c r="G325" i="4" l="1"/>
  <c r="S325" i="4"/>
  <c r="T325" i="4" s="1"/>
  <c r="H326" i="4"/>
  <c r="AC325" i="4"/>
  <c r="K326" i="4" l="1"/>
  <c r="AG325" i="4"/>
  <c r="C326" i="4" s="1"/>
  <c r="AF325" i="4"/>
  <c r="B326" i="4" s="1"/>
  <c r="AD325" i="4"/>
  <c r="AE325" i="4" s="1"/>
  <c r="AI325" i="4"/>
  <c r="AJ325" i="4" s="1"/>
  <c r="O327" i="4"/>
  <c r="AN327" i="4" a="1"/>
  <c r="AN327" i="4" l="1"/>
  <c r="AL326" i="4"/>
  <c r="AK326" i="4"/>
  <c r="I326" i="4"/>
  <c r="AH325" i="4"/>
  <c r="D326" i="4" s="1"/>
  <c r="L326" i="4" s="1"/>
  <c r="U326" i="4" s="1"/>
  <c r="V326" i="4" s="1"/>
  <c r="E326" i="4"/>
  <c r="AM326" i="4" a="1"/>
  <c r="F326" i="4" l="1"/>
  <c r="AM326" i="4"/>
  <c r="M326" i="4"/>
  <c r="N326" i="4" s="1"/>
  <c r="Y326" i="4"/>
  <c r="W326" i="4"/>
  <c r="Z326" i="4"/>
  <c r="X326" i="4" l="1"/>
  <c r="AA326" i="4" s="1"/>
  <c r="AB326" i="4" s="1"/>
  <c r="P326" i="4"/>
  <c r="Q326" i="4"/>
  <c r="G326" i="4"/>
  <c r="R326" i="4"/>
  <c r="S326" i="4" l="1"/>
  <c r="AC326" i="4"/>
  <c r="H327" i="4"/>
  <c r="AG326" i="4" l="1"/>
  <c r="C327" i="4" s="1"/>
  <c r="AD326" i="4"/>
  <c r="AE326" i="4" s="1"/>
  <c r="AI326" i="4"/>
  <c r="AJ326" i="4" s="1"/>
  <c r="AF326" i="4"/>
  <c r="K327" i="4"/>
  <c r="T326" i="4"/>
  <c r="AH326" i="4" l="1"/>
  <c r="D327" i="4" s="1"/>
  <c r="L327" i="4" s="1"/>
  <c r="U327" i="4" s="1"/>
  <c r="V327" i="4" s="1"/>
  <c r="AK327" i="4"/>
  <c r="AL327" i="4"/>
  <c r="C29" i="4"/>
  <c r="B327" i="4"/>
  <c r="AN328" i="4" a="1"/>
  <c r="O328" i="4"/>
  <c r="AM327" i="4" a="1"/>
  <c r="AN328" i="4" l="1"/>
  <c r="I327" i="4"/>
  <c r="Y327" i="4"/>
  <c r="M327" i="4"/>
  <c r="N327" i="4" s="1"/>
  <c r="AM327" i="4"/>
  <c r="W327" i="4"/>
  <c r="E327" i="4"/>
  <c r="Z327" i="4"/>
  <c r="F327" i="4" l="1"/>
  <c r="G327" i="4" s="1"/>
  <c r="Q327" i="4"/>
  <c r="P327" i="4"/>
  <c r="R327" i="4"/>
  <c r="X327" i="4" l="1"/>
  <c r="AA327" i="4" s="1"/>
  <c r="AB327" i="4" s="1"/>
  <c r="S327" i="4"/>
  <c r="H328" i="4"/>
  <c r="AC327" i="4"/>
  <c r="K328" i="4" l="1"/>
  <c r="AD327" i="4"/>
  <c r="AE327" i="4" s="1"/>
  <c r="AG327" i="4"/>
  <c r="C328" i="4" s="1"/>
  <c r="AF327" i="4"/>
  <c r="B328" i="4" s="1"/>
  <c r="AI327" i="4"/>
  <c r="AJ327" i="4" s="1"/>
  <c r="T327" i="4"/>
  <c r="O329" i="4"/>
  <c r="AN329" i="4" a="1"/>
  <c r="AL328" i="4" l="1"/>
  <c r="AK328" i="4"/>
  <c r="AH327" i="4"/>
  <c r="D328" i="4" s="1"/>
  <c r="L328" i="4" s="1"/>
  <c r="AN329" i="4"/>
  <c r="I328" i="4"/>
  <c r="E328" i="4"/>
  <c r="AM328" i="4" a="1"/>
  <c r="AM328" i="4" l="1"/>
  <c r="U328" i="4"/>
  <c r="V328" i="4" s="1"/>
  <c r="W328" i="4" s="1"/>
  <c r="M328" i="4"/>
  <c r="P328" i="4" s="1"/>
  <c r="F328" i="4"/>
  <c r="Y328" i="4"/>
  <c r="N328" i="4"/>
  <c r="R328" i="4"/>
  <c r="Z328" i="4"/>
  <c r="X328" i="4" l="1"/>
  <c r="AA328" i="4" s="1"/>
  <c r="AB328" i="4" s="1"/>
  <c r="G328" i="4"/>
  <c r="Q328" i="4"/>
  <c r="S328" i="4" s="1"/>
  <c r="T328" i="4" s="1"/>
  <c r="AC328" i="4"/>
  <c r="H329" i="4"/>
  <c r="K329" i="4" l="1"/>
  <c r="AF328" i="4"/>
  <c r="AI328" i="4"/>
  <c r="AJ328" i="4" s="1"/>
  <c r="AD328" i="4"/>
  <c r="AE328" i="4" s="1"/>
  <c r="AG328" i="4"/>
  <c r="C329" i="4" s="1"/>
  <c r="AK329" i="4" l="1"/>
  <c r="AL329" i="4"/>
  <c r="AH328" i="4"/>
  <c r="D329" i="4" s="1"/>
  <c r="B329" i="4"/>
  <c r="O330" i="4"/>
  <c r="AN330" i="4" a="1"/>
  <c r="AM329" i="4" a="1"/>
  <c r="AN330" i="4" l="1"/>
  <c r="AM329" i="4"/>
  <c r="L329" i="4"/>
  <c r="U329" i="4" s="1"/>
  <c r="V329" i="4" s="1"/>
  <c r="I329" i="4"/>
  <c r="E329" i="4"/>
  <c r="F329" i="4" l="1"/>
  <c r="M329" i="4"/>
  <c r="Y329" i="4"/>
  <c r="W329" i="4"/>
  <c r="X329" i="4" s="1"/>
  <c r="Z329" i="4"/>
  <c r="AA329" i="4" l="1"/>
  <c r="AB329" i="4" s="1"/>
  <c r="P329" i="4"/>
  <c r="N329" i="4"/>
  <c r="R329" i="4"/>
  <c r="Q329" i="4" l="1"/>
  <c r="S329" i="4" s="1"/>
  <c r="G329" i="4"/>
  <c r="H330" i="4"/>
  <c r="AC329" i="4"/>
  <c r="C30" i="4" l="1"/>
  <c r="K330" i="4"/>
  <c r="AI329" i="4"/>
  <c r="AJ329" i="4" s="1"/>
  <c r="AD329" i="4"/>
  <c r="AE329" i="4" s="1"/>
  <c r="AG329" i="4"/>
  <c r="C330" i="4" s="1"/>
  <c r="AF329" i="4"/>
  <c r="B330" i="4" s="1"/>
  <c r="T329" i="4"/>
  <c r="O331" i="4"/>
  <c r="AN331" i="4" a="1"/>
  <c r="AN331" i="4" l="1"/>
  <c r="AL330" i="4"/>
  <c r="AK330" i="4"/>
  <c r="AH329" i="4"/>
  <c r="D330" i="4" s="1"/>
  <c r="I330" i="4"/>
  <c r="E330" i="4"/>
  <c r="AM330" i="4" a="1"/>
  <c r="F330" i="4" l="1"/>
  <c r="AM330" i="4"/>
  <c r="L330" i="4"/>
  <c r="U330" i="4" s="1"/>
  <c r="V330" i="4" s="1"/>
  <c r="M330" i="4" l="1"/>
  <c r="P330" i="4" s="1"/>
  <c r="Y330" i="4"/>
  <c r="W330" i="4"/>
  <c r="X330" i="4" s="1"/>
  <c r="Z330" i="4"/>
  <c r="R330" i="4"/>
  <c r="N330" i="4" l="1"/>
  <c r="Q330" i="4" s="1"/>
  <c r="S330" i="4" s="1"/>
  <c r="AA330" i="4"/>
  <c r="AB330" i="4" s="1"/>
  <c r="H331" i="4"/>
  <c r="AC330" i="4"/>
  <c r="G330" i="4" l="1"/>
  <c r="K331" i="4"/>
  <c r="AI330" i="4"/>
  <c r="AJ330" i="4" s="1"/>
  <c r="AD330" i="4"/>
  <c r="AE330" i="4" s="1"/>
  <c r="AG330" i="4"/>
  <c r="C331" i="4" s="1"/>
  <c r="AF330" i="4"/>
  <c r="T330" i="4"/>
  <c r="AH330" i="4" l="1"/>
  <c r="D331" i="4" s="1"/>
  <c r="L331" i="4" s="1"/>
  <c r="U331" i="4" s="1"/>
  <c r="V331" i="4" s="1"/>
  <c r="AK331" i="4"/>
  <c r="AL331" i="4"/>
  <c r="B331" i="4"/>
  <c r="AM331" i="4" a="1"/>
  <c r="O332" i="4"/>
  <c r="AN332" i="4" a="1"/>
  <c r="AN332" i="4" l="1"/>
  <c r="AM331" i="4"/>
  <c r="Y331" i="4"/>
  <c r="M331" i="4"/>
  <c r="P331" i="4" s="1"/>
  <c r="I331" i="4"/>
  <c r="W331" i="4"/>
  <c r="E331" i="4"/>
  <c r="R331" i="4"/>
  <c r="Z331" i="4"/>
  <c r="F331" i="4" l="1"/>
  <c r="X331" i="4" s="1"/>
  <c r="AA331" i="4" s="1"/>
  <c r="AB331" i="4" s="1"/>
  <c r="N331" i="4"/>
  <c r="Q331" i="4" s="1"/>
  <c r="S331" i="4" s="1"/>
  <c r="AC331" i="4"/>
  <c r="H332" i="4"/>
  <c r="G331" i="4" l="1"/>
  <c r="K332" i="4"/>
  <c r="AI331" i="4"/>
  <c r="AJ331" i="4" s="1"/>
  <c r="AG331" i="4"/>
  <c r="C332" i="4" s="1"/>
  <c r="AD331" i="4"/>
  <c r="AE331" i="4" s="1"/>
  <c r="AF331" i="4"/>
  <c r="T331" i="4"/>
  <c r="AH331" i="4" l="1"/>
  <c r="D332" i="4" s="1"/>
  <c r="L332" i="4" s="1"/>
  <c r="U332" i="4" s="1"/>
  <c r="V332" i="4" s="1"/>
  <c r="AL332" i="4"/>
  <c r="B332" i="4"/>
  <c r="AK332" i="4"/>
  <c r="AN333" i="4" a="1"/>
  <c r="O333" i="4"/>
  <c r="AM332" i="4" a="1"/>
  <c r="AN333" i="4" l="1"/>
  <c r="AM332" i="4"/>
  <c r="M332" i="4"/>
  <c r="N332" i="4" s="1"/>
  <c r="I332" i="4"/>
  <c r="Y332" i="4"/>
  <c r="W332" i="4"/>
  <c r="E332" i="4"/>
  <c r="Z332" i="4"/>
  <c r="F332" i="4" l="1"/>
  <c r="X332" i="4" s="1"/>
  <c r="AA332" i="4" s="1"/>
  <c r="AB332" i="4" s="1"/>
  <c r="P332" i="4"/>
  <c r="Q332" i="4"/>
  <c r="R332" i="4"/>
  <c r="G332" i="4" l="1"/>
  <c r="S332" i="4"/>
  <c r="T332" i="4" s="1"/>
  <c r="H333" i="4"/>
  <c r="AC332" i="4"/>
  <c r="AI332" i="4" l="1"/>
  <c r="AJ332" i="4" s="1"/>
  <c r="AD332" i="4"/>
  <c r="AE332" i="4" s="1"/>
  <c r="AF332" i="4"/>
  <c r="B333" i="4" s="1"/>
  <c r="AG332" i="4"/>
  <c r="C333" i="4" s="1"/>
  <c r="K333" i="4"/>
  <c r="O334" i="4"/>
  <c r="AN334" i="4" a="1"/>
  <c r="AH332" i="4" l="1"/>
  <c r="D333" i="4" s="1"/>
  <c r="L333" i="4" s="1"/>
  <c r="U333" i="4" s="1"/>
  <c r="V333" i="4" s="1"/>
  <c r="AK333" i="4"/>
  <c r="AL333" i="4"/>
  <c r="AN334" i="4"/>
  <c r="I333" i="4"/>
  <c r="E333" i="4"/>
  <c r="AM333" i="4" a="1"/>
  <c r="AM333" i="4" l="1"/>
  <c r="F333" i="4"/>
  <c r="Y333" i="4"/>
  <c r="W333" i="4"/>
  <c r="X333" i="4" s="1"/>
  <c r="M333" i="4"/>
  <c r="Z333" i="4"/>
  <c r="P333" i="4" l="1"/>
  <c r="N333" i="4"/>
  <c r="AA333" i="4"/>
  <c r="AB333" i="4" s="1"/>
  <c r="R333" i="4"/>
  <c r="Q333" i="4" l="1"/>
  <c r="S333" i="4" s="1"/>
  <c r="G333" i="4"/>
  <c r="AC333" i="4"/>
  <c r="H334" i="4"/>
  <c r="K334" i="4" l="1"/>
  <c r="AD333" i="4"/>
  <c r="AE333" i="4" s="1"/>
  <c r="AI333" i="4"/>
  <c r="AJ333" i="4" s="1"/>
  <c r="AG333" i="4"/>
  <c r="C334" i="4" s="1"/>
  <c r="AF333" i="4"/>
  <c r="T333" i="4"/>
  <c r="AK334" i="4" l="1"/>
  <c r="B334" i="4"/>
  <c r="AH333" i="4"/>
  <c r="D334" i="4" s="1"/>
  <c r="AL334" i="4"/>
  <c r="AM334" i="4" a="1"/>
  <c r="AN335" i="4" a="1"/>
  <c r="O335" i="4"/>
  <c r="AN335" i="4" l="1"/>
  <c r="AM334" i="4"/>
  <c r="L334" i="4"/>
  <c r="U334" i="4" s="1"/>
  <c r="V334" i="4" s="1"/>
  <c r="I334" i="4"/>
  <c r="E334" i="4"/>
  <c r="F334" i="4" l="1"/>
  <c r="W334" i="4"/>
  <c r="X334" i="4" s="1"/>
  <c r="Y334" i="4"/>
  <c r="M334" i="4"/>
  <c r="Z334" i="4"/>
  <c r="P334" i="4" l="1"/>
  <c r="N334" i="4"/>
  <c r="AA334" i="4"/>
  <c r="AB334" i="4" s="1"/>
  <c r="R334" i="4"/>
  <c r="G334" i="4" l="1"/>
  <c r="Q334" i="4"/>
  <c r="S334" i="4" s="1"/>
  <c r="AC334" i="4"/>
  <c r="H335" i="4"/>
  <c r="K335" i="4" l="1"/>
  <c r="AI334" i="4"/>
  <c r="AJ334" i="4" s="1"/>
  <c r="AD334" i="4"/>
  <c r="AE334" i="4" s="1"/>
  <c r="AG334" i="4"/>
  <c r="C335" i="4" s="1"/>
  <c r="AF334" i="4"/>
  <c r="B335" i="4" s="1"/>
  <c r="T334" i="4"/>
  <c r="O336" i="4"/>
  <c r="AN336" i="4" a="1"/>
  <c r="AN336" i="4" l="1"/>
  <c r="I335" i="4"/>
  <c r="AL335" i="4"/>
  <c r="AK335" i="4"/>
  <c r="AH334" i="4"/>
  <c r="D335" i="4" s="1"/>
  <c r="E335" i="4"/>
  <c r="AM335" i="4" a="1"/>
  <c r="F335" i="4" l="1"/>
  <c r="AM335" i="4"/>
  <c r="L335" i="4"/>
  <c r="U335" i="4" s="1"/>
  <c r="V335" i="4" s="1"/>
  <c r="M335" i="4" l="1"/>
  <c r="Y335" i="4"/>
  <c r="W335" i="4"/>
  <c r="X335" i="4" s="1"/>
  <c r="Z335" i="4"/>
  <c r="AA335" i="4" l="1"/>
  <c r="AB335" i="4" s="1"/>
  <c r="P335" i="4"/>
  <c r="N335" i="4"/>
  <c r="R335" i="4"/>
  <c r="G335" i="4" l="1"/>
  <c r="Q335" i="4"/>
  <c r="S335" i="4" s="1"/>
  <c r="H336" i="4"/>
  <c r="AC335" i="4"/>
  <c r="K336" i="4" l="1"/>
  <c r="AI335" i="4"/>
  <c r="AJ335" i="4" s="1"/>
  <c r="AD335" i="4"/>
  <c r="AE335" i="4" s="1"/>
  <c r="AG335" i="4"/>
  <c r="C336" i="4" s="1"/>
  <c r="AF335" i="4"/>
  <c r="T335" i="4"/>
  <c r="AK336" i="4" l="1"/>
  <c r="B336" i="4"/>
  <c r="AH335" i="4"/>
  <c r="D336" i="4" s="1"/>
  <c r="AL336" i="4"/>
  <c r="AM336" i="4" a="1"/>
  <c r="AN337" i="4" a="1"/>
  <c r="O337" i="4"/>
  <c r="AN337" i="4" l="1"/>
  <c r="AM336" i="4"/>
  <c r="L336" i="4"/>
  <c r="U336" i="4" s="1"/>
  <c r="V336" i="4" s="1"/>
  <c r="I336" i="4"/>
  <c r="E336" i="4"/>
  <c r="F336" i="4" l="1"/>
  <c r="M336" i="4"/>
  <c r="P336" i="4" s="1"/>
  <c r="Y336" i="4"/>
  <c r="W336" i="4"/>
  <c r="X336" i="4" s="1"/>
  <c r="Z336" i="4"/>
  <c r="R336" i="4"/>
  <c r="N336" i="4" l="1"/>
  <c r="G336" i="4" s="1"/>
  <c r="AA336" i="4"/>
  <c r="AB336" i="4" s="1"/>
  <c r="Q336" i="4" l="1"/>
  <c r="S336" i="4" s="1"/>
  <c r="T336" i="4" s="1"/>
  <c r="H337" i="4"/>
  <c r="AC336" i="4"/>
  <c r="K337" i="4" l="1"/>
  <c r="AI336" i="4"/>
  <c r="AJ336" i="4" s="1"/>
  <c r="AD336" i="4"/>
  <c r="AE336" i="4" s="1"/>
  <c r="AG336" i="4"/>
  <c r="C337" i="4" s="1"/>
  <c r="AF336" i="4"/>
  <c r="B337" i="4" s="1"/>
  <c r="AN338" i="4" a="1"/>
  <c r="O338" i="4"/>
  <c r="AN338" i="4" l="1"/>
  <c r="AH336" i="4"/>
  <c r="D337" i="4" s="1"/>
  <c r="L337" i="4" s="1"/>
  <c r="U337" i="4" s="1"/>
  <c r="V337" i="4" s="1"/>
  <c r="AL337" i="4"/>
  <c r="AK337" i="4"/>
  <c r="I337" i="4"/>
  <c r="E337" i="4"/>
  <c r="AM337" i="4" a="1"/>
  <c r="F337" i="4" l="1"/>
  <c r="AM337" i="4"/>
  <c r="Y337" i="4"/>
  <c r="W337" i="4"/>
  <c r="M337" i="4"/>
  <c r="Z337" i="4"/>
  <c r="X337" i="4" l="1"/>
  <c r="AA337" i="4" s="1"/>
  <c r="AB337" i="4" s="1"/>
  <c r="N337" i="4"/>
  <c r="P337" i="4"/>
  <c r="R337" i="4"/>
  <c r="Q337" i="4" l="1"/>
  <c r="S337" i="4" s="1"/>
  <c r="T337" i="4" s="1"/>
  <c r="G337" i="4"/>
  <c r="H338" i="4"/>
  <c r="AC337" i="4"/>
  <c r="K338" i="4" l="1"/>
  <c r="AI337" i="4"/>
  <c r="AJ337" i="4" s="1"/>
  <c r="AD337" i="4"/>
  <c r="AE337" i="4" s="1"/>
  <c r="AG337" i="4"/>
  <c r="C338" i="4" s="1"/>
  <c r="AF337" i="4"/>
  <c r="AK338" i="4" l="1"/>
  <c r="B338" i="4"/>
  <c r="AH337" i="4"/>
  <c r="D338" i="4" s="1"/>
  <c r="AL338" i="4"/>
  <c r="AN339" i="4" a="1"/>
  <c r="O339" i="4"/>
  <c r="AM338" i="4" a="1"/>
  <c r="AN339" i="4" l="1"/>
  <c r="AM338" i="4"/>
  <c r="L338" i="4"/>
  <c r="U338" i="4" s="1"/>
  <c r="V338" i="4" s="1"/>
  <c r="I338" i="4"/>
  <c r="E338" i="4"/>
  <c r="F338" i="4" l="1"/>
  <c r="M338" i="4"/>
  <c r="P338" i="4" s="1"/>
  <c r="Y338" i="4"/>
  <c r="W338" i="4"/>
  <c r="Z338" i="4"/>
  <c r="R338" i="4"/>
  <c r="X338" i="4" l="1"/>
  <c r="AA338" i="4" s="1"/>
  <c r="AB338" i="4" s="1"/>
  <c r="N338" i="4"/>
  <c r="Q338" i="4" s="1"/>
  <c r="S338" i="4" s="1"/>
  <c r="T338" i="4" s="1"/>
  <c r="AC338" i="4"/>
  <c r="H339" i="4"/>
  <c r="G338" i="4" l="1"/>
  <c r="K339" i="4"/>
  <c r="AI338" i="4"/>
  <c r="AJ338" i="4" s="1"/>
  <c r="AD338" i="4"/>
  <c r="AE338" i="4" s="1"/>
  <c r="AG338" i="4"/>
  <c r="C339" i="4" s="1"/>
  <c r="AF338" i="4"/>
  <c r="AL339" i="4" l="1"/>
  <c r="B339" i="4"/>
  <c r="AH338" i="4"/>
  <c r="D339" i="4" s="1"/>
  <c r="AK339" i="4"/>
  <c r="AN340" i="4" a="1"/>
  <c r="O340" i="4"/>
  <c r="AM339" i="4" a="1"/>
  <c r="AN340" i="4" l="1"/>
  <c r="AM339" i="4"/>
  <c r="I339" i="4"/>
  <c r="L339" i="4"/>
  <c r="U339" i="4" s="1"/>
  <c r="V339" i="4" s="1"/>
  <c r="E339" i="4"/>
  <c r="F339" i="4" l="1"/>
  <c r="M339" i="4"/>
  <c r="Y339" i="4"/>
  <c r="W339" i="4"/>
  <c r="X339" i="4" s="1"/>
  <c r="Z339" i="4"/>
  <c r="AA339" i="4" l="1"/>
  <c r="AB339" i="4" s="1"/>
  <c r="P339" i="4"/>
  <c r="N339" i="4"/>
  <c r="Q339" i="4" s="1"/>
  <c r="R339" i="4"/>
  <c r="S339" i="4" l="1"/>
  <c r="T339" i="4" s="1"/>
  <c r="G339" i="4"/>
  <c r="H340" i="4"/>
  <c r="AC339" i="4"/>
  <c r="K340" i="4" l="1"/>
  <c r="AI339" i="4"/>
  <c r="AJ339" i="4" s="1"/>
  <c r="AD339" i="4"/>
  <c r="AE339" i="4" s="1"/>
  <c r="AG339" i="4"/>
  <c r="C340" i="4" s="1"/>
  <c r="AF339" i="4"/>
  <c r="AH339" i="4" l="1"/>
  <c r="D340" i="4" s="1"/>
  <c r="L340" i="4" s="1"/>
  <c r="U340" i="4" s="1"/>
  <c r="V340" i="4" s="1"/>
  <c r="AK340" i="4"/>
  <c r="B340" i="4"/>
  <c r="AL340" i="4"/>
  <c r="AN341" i="4" a="1"/>
  <c r="O341" i="4"/>
  <c r="AM340" i="4" a="1"/>
  <c r="AN341" i="4" l="1"/>
  <c r="AM340" i="4"/>
  <c r="M340" i="4"/>
  <c r="P340" i="4" s="1"/>
  <c r="Y340" i="4"/>
  <c r="W340" i="4"/>
  <c r="I340" i="4"/>
  <c r="E340" i="4"/>
  <c r="Z340" i="4"/>
  <c r="R340" i="4"/>
  <c r="F340" i="4" l="1"/>
  <c r="X340" i="4" s="1"/>
  <c r="AA340" i="4" s="1"/>
  <c r="AB340" i="4" s="1"/>
  <c r="N340" i="4"/>
  <c r="G340" i="4" l="1"/>
  <c r="Q340" i="4"/>
  <c r="S340" i="4" s="1"/>
  <c r="T340" i="4" s="1"/>
  <c r="H341" i="4"/>
  <c r="AC340" i="4"/>
  <c r="AI340" i="4" l="1"/>
  <c r="AJ340" i="4" s="1"/>
  <c r="AF340" i="4"/>
  <c r="B341" i="4" s="1"/>
  <c r="AD340" i="4"/>
  <c r="AE340" i="4" s="1"/>
  <c r="AG340" i="4"/>
  <c r="C341" i="4" s="1"/>
  <c r="K341" i="4"/>
  <c r="AN342" i="4" a="1"/>
  <c r="O342" i="4"/>
  <c r="AN342" i="4" l="1"/>
  <c r="AK341" i="4"/>
  <c r="AL341" i="4"/>
  <c r="AH340" i="4"/>
  <c r="D341" i="4" s="1"/>
  <c r="L341" i="4" s="1"/>
  <c r="U341" i="4" s="1"/>
  <c r="V341" i="4" s="1"/>
  <c r="W341" i="4" s="1"/>
  <c r="I341" i="4"/>
  <c r="E341" i="4"/>
  <c r="AM341" i="4" a="1"/>
  <c r="F341" i="4" l="1"/>
  <c r="X341" i="4"/>
  <c r="AM341" i="4"/>
  <c r="Y341" i="4"/>
  <c r="M341" i="4"/>
  <c r="Z341" i="4"/>
  <c r="AA341" i="4" l="1"/>
  <c r="AB341" i="4" s="1"/>
  <c r="P341" i="4"/>
  <c r="N341" i="4"/>
  <c r="R341" i="4"/>
  <c r="G341" i="4" l="1"/>
  <c r="Q341" i="4"/>
  <c r="S341" i="4" s="1"/>
  <c r="AC341" i="4"/>
  <c r="H342" i="4"/>
  <c r="K342" i="4" l="1"/>
  <c r="AD341" i="4"/>
  <c r="AE341" i="4" s="1"/>
  <c r="AG341" i="4"/>
  <c r="C342" i="4" s="1"/>
  <c r="AI341" i="4"/>
  <c r="AJ341" i="4" s="1"/>
  <c r="AF341" i="4"/>
  <c r="T341" i="4"/>
  <c r="AH341" i="4" l="1"/>
  <c r="D342" i="4" s="1"/>
  <c r="L342" i="4" s="1"/>
  <c r="U342" i="4" s="1"/>
  <c r="V342" i="4" s="1"/>
  <c r="AL342" i="4"/>
  <c r="AK342" i="4"/>
  <c r="B342" i="4"/>
  <c r="AM342" i="4" a="1"/>
  <c r="O343" i="4"/>
  <c r="AN343" i="4" a="1"/>
  <c r="AN343" i="4" l="1"/>
  <c r="M342" i="4"/>
  <c r="Y342" i="4"/>
  <c r="AM342" i="4"/>
  <c r="W342" i="4"/>
  <c r="I342" i="4"/>
  <c r="P342" i="4"/>
  <c r="N342" i="4"/>
  <c r="E342" i="4"/>
  <c r="R342" i="4"/>
  <c r="Z342" i="4"/>
  <c r="F342" i="4" l="1"/>
  <c r="X342" i="4" s="1"/>
  <c r="AA342" i="4" s="1"/>
  <c r="AB342" i="4" s="1"/>
  <c r="Q342" i="4"/>
  <c r="S342" i="4" s="1"/>
  <c r="T342" i="4" s="1"/>
  <c r="H343" i="4"/>
  <c r="AC342" i="4"/>
  <c r="G342" i="4" l="1"/>
  <c r="K343" i="4"/>
  <c r="AD342" i="4"/>
  <c r="AE342" i="4" s="1"/>
  <c r="AI342" i="4"/>
  <c r="AJ342" i="4" s="1"/>
  <c r="AG342" i="4"/>
  <c r="C343" i="4" s="1"/>
  <c r="AF342" i="4"/>
  <c r="AH342" i="4" l="1"/>
  <c r="D343" i="4" s="1"/>
  <c r="L343" i="4" s="1"/>
  <c r="U343" i="4" s="1"/>
  <c r="V343" i="4" s="1"/>
  <c r="B343" i="4"/>
  <c r="AL343" i="4"/>
  <c r="AK343" i="4"/>
  <c r="AM343" i="4" a="1"/>
  <c r="O344" i="4"/>
  <c r="AN344" i="4" a="1"/>
  <c r="AN344" i="4" l="1"/>
  <c r="AM343" i="4"/>
  <c r="M343" i="4"/>
  <c r="N343" i="4" s="1"/>
  <c r="Y343" i="4"/>
  <c r="I343" i="4"/>
  <c r="P343" i="4"/>
  <c r="W343" i="4"/>
  <c r="E343" i="4"/>
  <c r="Z343" i="4"/>
  <c r="R343" i="4"/>
  <c r="F343" i="4" l="1"/>
  <c r="X343" i="4" s="1"/>
  <c r="AA343" i="4" s="1"/>
  <c r="AB343" i="4" s="1"/>
  <c r="Q343" i="4"/>
  <c r="S343" i="4" s="1"/>
  <c r="AC343" i="4"/>
  <c r="H344" i="4"/>
  <c r="G343" i="4" l="1"/>
  <c r="AI343" i="4"/>
  <c r="AJ343" i="4" s="1"/>
  <c r="AD343" i="4"/>
  <c r="AE343" i="4" s="1"/>
  <c r="AG343" i="4"/>
  <c r="C344" i="4" s="1"/>
  <c r="AF343" i="4"/>
  <c r="K344" i="4"/>
  <c r="T343" i="4"/>
  <c r="AL344" i="4" l="1"/>
  <c r="B344" i="4"/>
  <c r="AH343" i="4"/>
  <c r="D344" i="4" s="1"/>
  <c r="AK344" i="4"/>
  <c r="O345" i="4"/>
  <c r="AN345" i="4" a="1"/>
  <c r="AM344" i="4" a="1"/>
  <c r="AN345" i="4" l="1"/>
  <c r="AM344" i="4"/>
  <c r="L344" i="4"/>
  <c r="U344" i="4" s="1"/>
  <c r="V344" i="4" s="1"/>
  <c r="I344" i="4"/>
  <c r="E344" i="4"/>
  <c r="F344" i="4" l="1"/>
  <c r="M344" i="4"/>
  <c r="P344" i="4" s="1"/>
  <c r="W344" i="4"/>
  <c r="X344" i="4" s="1"/>
  <c r="Y344" i="4"/>
  <c r="R344" i="4"/>
  <c r="Z344" i="4"/>
  <c r="N344" i="4" l="1"/>
  <c r="G344" i="4" s="1"/>
  <c r="AA344" i="4"/>
  <c r="AB344" i="4" s="1"/>
  <c r="Q344" i="4" l="1"/>
  <c r="S344" i="4" s="1"/>
  <c r="H345" i="4"/>
  <c r="AC344" i="4"/>
  <c r="AD344" i="4" l="1"/>
  <c r="AE344" i="4" s="1"/>
  <c r="AG344" i="4"/>
  <c r="C345" i="4" s="1"/>
  <c r="AF344" i="4"/>
  <c r="B345" i="4" s="1"/>
  <c r="AI344" i="4"/>
  <c r="AJ344" i="4" s="1"/>
  <c r="K345" i="4"/>
  <c r="T344" i="4"/>
  <c r="AN346" i="4" a="1"/>
  <c r="O346" i="4"/>
  <c r="AN346" i="4" l="1"/>
  <c r="AH344" i="4"/>
  <c r="D345" i="4" s="1"/>
  <c r="L345" i="4" s="1"/>
  <c r="U345" i="4" s="1"/>
  <c r="V345" i="4" s="1"/>
  <c r="AL345" i="4"/>
  <c r="AK345" i="4"/>
  <c r="I345" i="4"/>
  <c r="E345" i="4"/>
  <c r="AM345" i="4" a="1"/>
  <c r="F345" i="4" l="1"/>
  <c r="AM345" i="4"/>
  <c r="M345" i="4"/>
  <c r="P345" i="4" s="1"/>
  <c r="W345" i="4"/>
  <c r="Y345" i="4"/>
  <c r="R345" i="4"/>
  <c r="Z345" i="4"/>
  <c r="X345" i="4" l="1"/>
  <c r="AA345" i="4" s="1"/>
  <c r="AB345" i="4" s="1"/>
  <c r="N345" i="4"/>
  <c r="Q345" i="4" s="1"/>
  <c r="S345" i="4" s="1"/>
  <c r="T345" i="4" s="1"/>
  <c r="AC345" i="4"/>
  <c r="H346" i="4"/>
  <c r="G345" i="4" l="1"/>
  <c r="AI345" i="4"/>
  <c r="AJ345" i="4" s="1"/>
  <c r="AD345" i="4"/>
  <c r="AE345" i="4" s="1"/>
  <c r="AG345" i="4"/>
  <c r="C346" i="4" s="1"/>
  <c r="AF345" i="4"/>
  <c r="B346" i="4" s="1"/>
  <c r="K346" i="4"/>
  <c r="AN347" i="4" a="1"/>
  <c r="O347" i="4"/>
  <c r="AN347" i="4" l="1"/>
  <c r="AL346" i="4"/>
  <c r="AH345" i="4"/>
  <c r="D346" i="4" s="1"/>
  <c r="I346" i="4"/>
  <c r="AK346" i="4"/>
  <c r="E346" i="4"/>
  <c r="AM346" i="4" a="1"/>
  <c r="F346" i="4" l="1"/>
  <c r="AM346" i="4"/>
  <c r="L346" i="4"/>
  <c r="U346" i="4" s="1"/>
  <c r="V346" i="4" s="1"/>
  <c r="M346" i="4" l="1"/>
  <c r="N346" i="4" s="1"/>
  <c r="W346" i="4"/>
  <c r="X346" i="4" s="1"/>
  <c r="Y346" i="4"/>
  <c r="Z346" i="4"/>
  <c r="P346" i="4" l="1"/>
  <c r="AA346" i="4"/>
  <c r="AB346" i="4" s="1"/>
  <c r="Q346" i="4"/>
  <c r="G346" i="4"/>
  <c r="R346" i="4"/>
  <c r="S346" i="4" l="1"/>
  <c r="H347" i="4"/>
  <c r="AC346" i="4"/>
  <c r="K347" i="4" l="1"/>
  <c r="AF346" i="4"/>
  <c r="B347" i="4" s="1"/>
  <c r="AD346" i="4"/>
  <c r="AE346" i="4" s="1"/>
  <c r="AI346" i="4"/>
  <c r="AJ346" i="4" s="1"/>
  <c r="AG346" i="4"/>
  <c r="C347" i="4" s="1"/>
  <c r="T346" i="4"/>
  <c r="AN348" i="4" a="1"/>
  <c r="O348" i="4"/>
  <c r="AK347" i="4" l="1"/>
  <c r="AL347" i="4"/>
  <c r="AN348" i="4"/>
  <c r="AH346" i="4"/>
  <c r="D347" i="4" s="1"/>
  <c r="L347" i="4" s="1"/>
  <c r="U347" i="4" s="1"/>
  <c r="V347" i="4" s="1"/>
  <c r="I347" i="4"/>
  <c r="E347" i="4"/>
  <c r="AM347" i="4" a="1"/>
  <c r="F347" i="4" l="1"/>
  <c r="AM347" i="4"/>
  <c r="M347" i="4"/>
  <c r="N347" i="4" s="1"/>
  <c r="Q347" i="4" s="1"/>
  <c r="Y347" i="4"/>
  <c r="W347" i="4"/>
  <c r="X347" i="4" s="1"/>
  <c r="Z347" i="4"/>
  <c r="P347" i="4" l="1"/>
  <c r="G347" i="4"/>
  <c r="AA347" i="4"/>
  <c r="AB347" i="4" s="1"/>
  <c r="R347" i="4"/>
  <c r="S347" i="4" l="1"/>
  <c r="AC347" i="4"/>
  <c r="H348" i="4"/>
  <c r="K348" i="4" l="1"/>
  <c r="AI347" i="4"/>
  <c r="AJ347" i="4" s="1"/>
  <c r="AF347" i="4"/>
  <c r="AD347" i="4"/>
  <c r="AE347" i="4" s="1"/>
  <c r="AG347" i="4"/>
  <c r="C348" i="4" s="1"/>
  <c r="T347" i="4"/>
  <c r="B348" i="4"/>
  <c r="AN349" i="4" a="1"/>
  <c r="O349" i="4"/>
  <c r="AK348" i="4" l="1"/>
  <c r="AN349" i="4"/>
  <c r="AH347" i="4"/>
  <c r="D348" i="4" s="1"/>
  <c r="L348" i="4" s="1"/>
  <c r="U348" i="4" s="1"/>
  <c r="V348" i="4" s="1"/>
  <c r="AL348" i="4"/>
  <c r="I348" i="4"/>
  <c r="E348" i="4"/>
  <c r="AM348" i="4" a="1"/>
  <c r="F348" i="4" l="1"/>
  <c r="AM348" i="4"/>
  <c r="Y348" i="4"/>
  <c r="W348" i="4"/>
  <c r="X348" i="4" s="1"/>
  <c r="M348" i="4"/>
  <c r="Z348" i="4"/>
  <c r="P348" i="4" l="1"/>
  <c r="N348" i="4"/>
  <c r="Q348" i="4" s="1"/>
  <c r="AA348" i="4"/>
  <c r="AB348" i="4" s="1"/>
  <c r="R348" i="4"/>
  <c r="S348" i="4" l="1"/>
  <c r="G348" i="4"/>
  <c r="H349" i="4"/>
  <c r="AC348" i="4"/>
  <c r="K349" i="4" l="1"/>
  <c r="AI348" i="4"/>
  <c r="AJ348" i="4" s="1"/>
  <c r="AG348" i="4"/>
  <c r="C349" i="4" s="1"/>
  <c r="AD348" i="4"/>
  <c r="AE348" i="4" s="1"/>
  <c r="AF348" i="4"/>
  <c r="T348" i="4"/>
  <c r="AK349" i="4" l="1"/>
  <c r="AL349" i="4"/>
  <c r="AH348" i="4"/>
  <c r="D349" i="4" s="1"/>
  <c r="B349" i="4"/>
  <c r="AN350" i="4" a="1"/>
  <c r="O350" i="4"/>
  <c r="AM349" i="4" a="1"/>
  <c r="AN350" i="4" l="1"/>
  <c r="AM349" i="4"/>
  <c r="L349" i="4"/>
  <c r="U349" i="4" s="1"/>
  <c r="V349" i="4" s="1"/>
  <c r="Y349" i="4" s="1"/>
  <c r="I349" i="4"/>
  <c r="E349" i="4"/>
  <c r="Z349" i="4"/>
  <c r="F349" i="4" l="1"/>
  <c r="W349" i="4"/>
  <c r="X349" i="4" s="1"/>
  <c r="AA349" i="4" s="1"/>
  <c r="AB349" i="4" s="1"/>
  <c r="M349" i="4"/>
  <c r="N349" i="4" l="1"/>
  <c r="Q349" i="4" s="1"/>
  <c r="P349" i="4"/>
  <c r="R349" i="4"/>
  <c r="S349" i="4" l="1"/>
  <c r="G349" i="4"/>
  <c r="AC349" i="4"/>
  <c r="H350" i="4"/>
  <c r="K350" i="4" l="1"/>
  <c r="AD349" i="4"/>
  <c r="AE349" i="4" s="1"/>
  <c r="AI349" i="4"/>
  <c r="AJ349" i="4" s="1"/>
  <c r="AG349" i="4"/>
  <c r="C350" i="4" s="1"/>
  <c r="AF349" i="4"/>
  <c r="B350" i="4" s="1"/>
  <c r="T349" i="4"/>
  <c r="O351" i="4"/>
  <c r="AN351" i="4" a="1"/>
  <c r="AN351" i="4" l="1"/>
  <c r="AH349" i="4"/>
  <c r="D350" i="4" s="1"/>
  <c r="AK350" i="4"/>
  <c r="I350" i="4"/>
  <c r="AL350" i="4"/>
  <c r="E350" i="4"/>
  <c r="AM350" i="4" a="1"/>
  <c r="F350" i="4" l="1"/>
  <c r="AM350" i="4"/>
  <c r="L350" i="4"/>
  <c r="U350" i="4" s="1"/>
  <c r="V350" i="4" s="1"/>
  <c r="M350" i="4" l="1"/>
  <c r="P350" i="4" s="1"/>
  <c r="W350" i="4"/>
  <c r="X350" i="4" s="1"/>
  <c r="Y350" i="4"/>
  <c r="R350" i="4"/>
  <c r="Z350" i="4"/>
  <c r="N350" i="4" l="1"/>
  <c r="G350" i="4" s="1"/>
  <c r="AA350" i="4"/>
  <c r="AB350" i="4" s="1"/>
  <c r="Q350" i="4" l="1"/>
  <c r="S350" i="4" s="1"/>
  <c r="T350" i="4" s="1"/>
  <c r="AC350" i="4"/>
  <c r="H351" i="4"/>
  <c r="K351" i="4" l="1"/>
  <c r="AI350" i="4"/>
  <c r="AJ350" i="4" s="1"/>
  <c r="AD350" i="4"/>
  <c r="AE350" i="4" s="1"/>
  <c r="AF350" i="4"/>
  <c r="AG350" i="4"/>
  <c r="C351" i="4" s="1"/>
  <c r="B351" i="4"/>
  <c r="AK351" i="4"/>
  <c r="AL351" i="4"/>
  <c r="O352" i="4"/>
  <c r="AN352" i="4" a="1"/>
  <c r="AM351" i="4" a="1"/>
  <c r="AN352" i="4" l="1"/>
  <c r="AH350" i="4"/>
  <c r="D351" i="4" s="1"/>
  <c r="L351" i="4" s="1"/>
  <c r="U351" i="4" s="1"/>
  <c r="V351" i="4" s="1"/>
  <c r="AM351" i="4"/>
  <c r="I351" i="4"/>
  <c r="E351" i="4"/>
  <c r="F351" i="4" l="1"/>
  <c r="Y351" i="4"/>
  <c r="W351" i="4"/>
  <c r="X351" i="4" s="1"/>
  <c r="M351" i="4"/>
  <c r="Z351" i="4"/>
  <c r="AA351" i="4" l="1"/>
  <c r="AB351" i="4" s="1"/>
  <c r="P351" i="4"/>
  <c r="N351" i="4"/>
  <c r="R351" i="4"/>
  <c r="G351" i="4" l="1"/>
  <c r="Q351" i="4"/>
  <c r="S351" i="4" s="1"/>
  <c r="H352" i="4"/>
  <c r="AC351" i="4"/>
  <c r="K352" i="4" l="1"/>
  <c r="AD351" i="4"/>
  <c r="AE351" i="4" s="1"/>
  <c r="AI351" i="4"/>
  <c r="AJ351" i="4" s="1"/>
  <c r="AG351" i="4"/>
  <c r="C352" i="4" s="1"/>
  <c r="AF351" i="4"/>
  <c r="B352" i="4" s="1"/>
  <c r="T351" i="4"/>
  <c r="AN353" i="4" a="1"/>
  <c r="O353" i="4"/>
  <c r="AN353" i="4" l="1"/>
  <c r="AK352" i="4"/>
  <c r="I352" i="4"/>
  <c r="AH351" i="4"/>
  <c r="D352" i="4" s="1"/>
  <c r="AL352" i="4"/>
  <c r="E352" i="4"/>
  <c r="AM352" i="4" a="1"/>
  <c r="F352" i="4" l="1"/>
  <c r="AM352" i="4"/>
  <c r="L352" i="4"/>
  <c r="U352" i="4" s="1"/>
  <c r="V352" i="4" s="1"/>
  <c r="W352" i="4" l="1"/>
  <c r="X352" i="4" s="1"/>
  <c r="Y352" i="4"/>
  <c r="M352" i="4"/>
  <c r="Z352" i="4"/>
  <c r="P352" i="4" l="1"/>
  <c r="N352" i="4"/>
  <c r="AA352" i="4"/>
  <c r="AB352" i="4" s="1"/>
  <c r="R352" i="4"/>
  <c r="G352" i="4" l="1"/>
  <c r="Q352" i="4"/>
  <c r="S352" i="4" s="1"/>
  <c r="T352" i="4" s="1"/>
  <c r="AC352" i="4"/>
  <c r="H353" i="4"/>
  <c r="K353" i="4" l="1"/>
  <c r="AI352" i="4"/>
  <c r="AJ352" i="4" s="1"/>
  <c r="AD352" i="4"/>
  <c r="AE352" i="4" s="1"/>
  <c r="AF352" i="4"/>
  <c r="B353" i="4" s="1"/>
  <c r="AG352" i="4"/>
  <c r="C353" i="4" s="1"/>
  <c r="AN354" i="4" a="1"/>
  <c r="O354" i="4"/>
  <c r="AN354" i="4" l="1"/>
  <c r="AL353" i="4"/>
  <c r="I353" i="4"/>
  <c r="AH352" i="4"/>
  <c r="D353" i="4" s="1"/>
  <c r="AK353" i="4"/>
  <c r="E353" i="4"/>
  <c r="AM353" i="4" a="1"/>
  <c r="F353" i="4" l="1"/>
  <c r="AM353" i="4"/>
  <c r="L353" i="4"/>
  <c r="U353" i="4" s="1"/>
  <c r="V353" i="4" s="1"/>
  <c r="M353" i="4" l="1"/>
  <c r="P353" i="4" s="1"/>
  <c r="W353" i="4"/>
  <c r="X353" i="4" s="1"/>
  <c r="Y353" i="4"/>
  <c r="Z353" i="4"/>
  <c r="R353" i="4"/>
  <c r="N353" i="4" l="1"/>
  <c r="Q353" i="4" s="1"/>
  <c r="S353" i="4" s="1"/>
  <c r="T353" i="4" s="1"/>
  <c r="AA353" i="4"/>
  <c r="AB353" i="4" s="1"/>
  <c r="AC353" i="4"/>
  <c r="H354" i="4"/>
  <c r="G353" i="4" l="1"/>
  <c r="AI353" i="4"/>
  <c r="AJ353" i="4" s="1"/>
  <c r="AD353" i="4"/>
  <c r="AE353" i="4" s="1"/>
  <c r="AG353" i="4"/>
  <c r="C354" i="4" s="1"/>
  <c r="AF353" i="4"/>
  <c r="K354" i="4"/>
  <c r="AK354" i="4" l="1"/>
  <c r="B354" i="4"/>
  <c r="AH353" i="4"/>
  <c r="D354" i="4" s="1"/>
  <c r="AL354" i="4"/>
  <c r="O355" i="4"/>
  <c r="AM354" i="4" a="1"/>
  <c r="AN355" i="4" a="1"/>
  <c r="AN355" i="4" l="1"/>
  <c r="AM354" i="4"/>
  <c r="I354" i="4"/>
  <c r="L354" i="4"/>
  <c r="U354" i="4" s="1"/>
  <c r="V354" i="4" s="1"/>
  <c r="E354" i="4"/>
  <c r="F354" i="4" l="1"/>
  <c r="M354" i="4"/>
  <c r="N354" i="4" s="1"/>
  <c r="Q354" i="4" s="1"/>
  <c r="W354" i="4"/>
  <c r="Y354" i="4"/>
  <c r="Z354" i="4"/>
  <c r="X354" i="4" l="1"/>
  <c r="AA354" i="4" s="1"/>
  <c r="AB354" i="4" s="1"/>
  <c r="P354" i="4"/>
  <c r="G354" i="4"/>
  <c r="R354" i="4"/>
  <c r="S354" i="4" l="1"/>
  <c r="T354" i="4" s="1"/>
  <c r="H355" i="4"/>
  <c r="AC354" i="4"/>
  <c r="AI354" i="4" l="1"/>
  <c r="AJ354" i="4" s="1"/>
  <c r="AG354" i="4"/>
  <c r="C355" i="4" s="1"/>
  <c r="AF354" i="4"/>
  <c r="B355" i="4" s="1"/>
  <c r="AD354" i="4"/>
  <c r="AE354" i="4" s="1"/>
  <c r="K355" i="4"/>
  <c r="AN356" i="4" a="1"/>
  <c r="O356" i="4"/>
  <c r="AH354" i="4" l="1"/>
  <c r="D355" i="4" s="1"/>
  <c r="L355" i="4" s="1"/>
  <c r="U355" i="4" s="1"/>
  <c r="V355" i="4" s="1"/>
  <c r="AN356" i="4"/>
  <c r="AK355" i="4"/>
  <c r="AL355" i="4"/>
  <c r="I355" i="4"/>
  <c r="E355" i="4"/>
  <c r="AM355" i="4" a="1"/>
  <c r="F355" i="4" l="1"/>
  <c r="AM355" i="4"/>
  <c r="M355" i="4"/>
  <c r="P355" i="4" s="1"/>
  <c r="Y355" i="4"/>
  <c r="W355" i="4"/>
  <c r="R355" i="4"/>
  <c r="Z355" i="4"/>
  <c r="X355" i="4" l="1"/>
  <c r="N355" i="4"/>
  <c r="Q355" i="4" s="1"/>
  <c r="S355" i="4" s="1"/>
  <c r="AA355" i="4"/>
  <c r="AB355" i="4" s="1"/>
  <c r="H356" i="4"/>
  <c r="AC355" i="4"/>
  <c r="G355" i="4" l="1"/>
  <c r="AF355" i="4"/>
  <c r="AI355" i="4"/>
  <c r="AJ355" i="4" s="1"/>
  <c r="AG355" i="4"/>
  <c r="C356" i="4" s="1"/>
  <c r="AD355" i="4"/>
  <c r="AE355" i="4" s="1"/>
  <c r="K356" i="4"/>
  <c r="T355" i="4"/>
  <c r="AL356" i="4" l="1"/>
  <c r="AK356" i="4"/>
  <c r="B356" i="4"/>
  <c r="AH355" i="4"/>
  <c r="D356" i="4" s="1"/>
  <c r="AN357" i="4" a="1"/>
  <c r="O357" i="4"/>
  <c r="AM356" i="4" a="1"/>
  <c r="AN357" i="4" l="1"/>
  <c r="AM356" i="4"/>
  <c r="I356" i="4"/>
  <c r="L356" i="4"/>
  <c r="U356" i="4" s="1"/>
  <c r="V356" i="4" s="1"/>
  <c r="E356" i="4"/>
  <c r="F356" i="4" l="1"/>
  <c r="M356" i="4"/>
  <c r="N356" i="4" s="1"/>
  <c r="Q356" i="4" s="1"/>
  <c r="W356" i="4"/>
  <c r="X356" i="4" s="1"/>
  <c r="Y356" i="4"/>
  <c r="Z356" i="4"/>
  <c r="P356" i="4" l="1"/>
  <c r="AA356" i="4"/>
  <c r="AB356" i="4" s="1"/>
  <c r="G356" i="4"/>
  <c r="R356" i="4"/>
  <c r="S356" i="4" l="1"/>
  <c r="T356" i="4" s="1"/>
  <c r="H357" i="4"/>
  <c r="AC356" i="4"/>
  <c r="AF356" i="4" l="1"/>
  <c r="B357" i="4" s="1"/>
  <c r="AD356" i="4"/>
  <c r="AE356" i="4" s="1"/>
  <c r="AI356" i="4"/>
  <c r="AJ356" i="4" s="1"/>
  <c r="AG356" i="4"/>
  <c r="C357" i="4" s="1"/>
  <c r="K357" i="4"/>
  <c r="AN358" i="4" a="1"/>
  <c r="O358" i="4"/>
  <c r="AK357" i="4" l="1"/>
  <c r="AN358" i="4"/>
  <c r="AH356" i="4"/>
  <c r="D357" i="4" s="1"/>
  <c r="L357" i="4" s="1"/>
  <c r="U357" i="4" s="1"/>
  <c r="V357" i="4" s="1"/>
  <c r="I357" i="4"/>
  <c r="AL357" i="4"/>
  <c r="E357" i="4"/>
  <c r="AM357" i="4" a="1"/>
  <c r="F357" i="4" l="1"/>
  <c r="AM357" i="4"/>
  <c r="M357" i="4"/>
  <c r="W357" i="4"/>
  <c r="Y357" i="4"/>
  <c r="Z357" i="4"/>
  <c r="X357" i="4" l="1"/>
  <c r="AA357" i="4" s="1"/>
  <c r="AB357" i="4" s="1"/>
  <c r="P357" i="4"/>
  <c r="N357" i="4"/>
  <c r="R357" i="4"/>
  <c r="Q357" i="4" l="1"/>
  <c r="S357" i="4" s="1"/>
  <c r="G357" i="4"/>
  <c r="H358" i="4"/>
  <c r="AC357" i="4"/>
  <c r="K358" i="4" l="1"/>
  <c r="AI357" i="4"/>
  <c r="AJ357" i="4" s="1"/>
  <c r="AD357" i="4"/>
  <c r="AE357" i="4" s="1"/>
  <c r="AG357" i="4"/>
  <c r="C358" i="4" s="1"/>
  <c r="AF357" i="4"/>
  <c r="B358" i="4" s="1"/>
  <c r="T357" i="4"/>
  <c r="AN359" i="4" a="1"/>
  <c r="O359" i="4"/>
  <c r="AN359" i="4" l="1"/>
  <c r="AK358" i="4"/>
  <c r="I358" i="4"/>
  <c r="AL358" i="4"/>
  <c r="AH357" i="4"/>
  <c r="D358" i="4" s="1"/>
  <c r="L358" i="4" s="1"/>
  <c r="E358" i="4"/>
  <c r="AM358" i="4" a="1"/>
  <c r="F358" i="4" l="1"/>
  <c r="AM358" i="4"/>
  <c r="M358" i="4"/>
  <c r="U358" i="4"/>
  <c r="V358" i="4" s="1"/>
  <c r="Y358" i="4" l="1"/>
  <c r="W358" i="4"/>
  <c r="X358" i="4" s="1"/>
  <c r="N358" i="4"/>
  <c r="P358" i="4"/>
  <c r="R358" i="4"/>
  <c r="Z358" i="4"/>
  <c r="AA358" i="4" l="1"/>
  <c r="AB358" i="4" s="1"/>
  <c r="G358" i="4"/>
  <c r="Q358" i="4"/>
  <c r="S358" i="4" s="1"/>
  <c r="AC358" i="4"/>
  <c r="H359" i="4"/>
  <c r="AI358" i="4" l="1"/>
  <c r="AJ358" i="4" s="1"/>
  <c r="AD358" i="4"/>
  <c r="AE358" i="4" s="1"/>
  <c r="AG358" i="4"/>
  <c r="C359" i="4" s="1"/>
  <c r="AF358" i="4"/>
  <c r="K359" i="4"/>
  <c r="T358" i="4"/>
  <c r="AK359" i="4" l="1"/>
  <c r="AL359" i="4"/>
  <c r="B359" i="4"/>
  <c r="AH358" i="4"/>
  <c r="D359" i="4" s="1"/>
  <c r="AN360" i="4" a="1"/>
  <c r="O360" i="4"/>
  <c r="AM359" i="4" a="1"/>
  <c r="AN360" i="4" l="1"/>
  <c r="AM359" i="4"/>
  <c r="L359" i="4"/>
  <c r="U359" i="4" s="1"/>
  <c r="V359" i="4" s="1"/>
  <c r="I359" i="4"/>
  <c r="E359" i="4"/>
  <c r="F359" i="4" l="1"/>
  <c r="W359" i="4"/>
  <c r="X359" i="4" s="1"/>
  <c r="Y359" i="4"/>
  <c r="M359" i="4"/>
  <c r="Z359" i="4"/>
  <c r="P359" i="4" l="1"/>
  <c r="N359" i="4"/>
  <c r="AA359" i="4"/>
  <c r="AB359" i="4" s="1"/>
  <c r="R359" i="4"/>
  <c r="Q359" i="4" l="1"/>
  <c r="S359" i="4" s="1"/>
  <c r="G359" i="4"/>
  <c r="H360" i="4"/>
  <c r="AC359" i="4"/>
  <c r="K360" i="4" l="1"/>
  <c r="AD359" i="4"/>
  <c r="AE359" i="4" s="1"/>
  <c r="AI359" i="4"/>
  <c r="AJ359" i="4" s="1"/>
  <c r="AG359" i="4"/>
  <c r="C360" i="4" s="1"/>
  <c r="AF359" i="4"/>
  <c r="T359" i="4"/>
  <c r="B360" i="4" l="1"/>
  <c r="AH359" i="4"/>
  <c r="D360" i="4" s="1"/>
  <c r="AK360" i="4"/>
  <c r="AL360" i="4"/>
  <c r="O361" i="4"/>
  <c r="AN361" i="4" a="1"/>
  <c r="AM360" i="4" a="1"/>
  <c r="AN361" i="4" l="1"/>
  <c r="AM360" i="4"/>
  <c r="L360" i="4"/>
  <c r="U360" i="4" s="1"/>
  <c r="V360" i="4" s="1"/>
  <c r="I360" i="4"/>
  <c r="E360" i="4"/>
  <c r="F360" i="4" l="1"/>
  <c r="M360" i="4"/>
  <c r="P360" i="4" s="1"/>
  <c r="W360" i="4"/>
  <c r="X360" i="4" s="1"/>
  <c r="Y360" i="4"/>
  <c r="Z360" i="4"/>
  <c r="R360" i="4"/>
  <c r="N360" i="4" l="1"/>
  <c r="G360" i="4" s="1"/>
  <c r="AA360" i="4"/>
  <c r="AB360" i="4" s="1"/>
  <c r="Q360" i="4" l="1"/>
  <c r="S360" i="4" s="1"/>
  <c r="AC360" i="4"/>
  <c r="H361" i="4"/>
  <c r="AI360" i="4" l="1"/>
  <c r="AJ360" i="4" s="1"/>
  <c r="AG360" i="4"/>
  <c r="C361" i="4" s="1"/>
  <c r="AD360" i="4"/>
  <c r="AE360" i="4" s="1"/>
  <c r="AF360" i="4"/>
  <c r="K361" i="4"/>
  <c r="T360" i="4"/>
  <c r="AK361" i="4" l="1"/>
  <c r="AL361" i="4"/>
  <c r="AH360" i="4"/>
  <c r="D361" i="4" s="1"/>
  <c r="L361" i="4" s="1"/>
  <c r="U361" i="4" s="1"/>
  <c r="V361" i="4" s="1"/>
  <c r="B361" i="4"/>
  <c r="AM361" i="4" a="1"/>
  <c r="AN362" i="4" a="1"/>
  <c r="O362" i="4"/>
  <c r="AN362" i="4" l="1"/>
  <c r="I361" i="4"/>
  <c r="AM361" i="4"/>
  <c r="Y361" i="4"/>
  <c r="W361" i="4"/>
  <c r="M361" i="4"/>
  <c r="E361" i="4"/>
  <c r="Z361" i="4"/>
  <c r="F361" i="4" l="1"/>
  <c r="X361" i="4" s="1"/>
  <c r="AA361" i="4" s="1"/>
  <c r="AB361" i="4" s="1"/>
  <c r="N361" i="4"/>
  <c r="P361" i="4"/>
  <c r="R361" i="4"/>
  <c r="G361" i="4" l="1"/>
  <c r="Q361" i="4"/>
  <c r="S361" i="4" s="1"/>
  <c r="H362" i="4"/>
  <c r="AC361" i="4"/>
  <c r="K362" i="4" l="1"/>
  <c r="AI361" i="4"/>
  <c r="AJ361" i="4" s="1"/>
  <c r="AD361" i="4"/>
  <c r="AE361" i="4" s="1"/>
  <c r="AG361" i="4"/>
  <c r="C362" i="4" s="1"/>
  <c r="AF361" i="4"/>
  <c r="T361" i="4"/>
  <c r="AH361" i="4" l="1"/>
  <c r="D362" i="4" s="1"/>
  <c r="L362" i="4" s="1"/>
  <c r="U362" i="4" s="1"/>
  <c r="V362" i="4" s="1"/>
  <c r="AK362" i="4"/>
  <c r="B362" i="4"/>
  <c r="AL362" i="4"/>
  <c r="AN363" i="4" a="1"/>
  <c r="O363" i="4"/>
  <c r="AM362" i="4" a="1"/>
  <c r="AN363" i="4" l="1"/>
  <c r="AM362" i="4"/>
  <c r="Y362" i="4"/>
  <c r="M362" i="4"/>
  <c r="P362" i="4" s="1"/>
  <c r="W362" i="4"/>
  <c r="I362" i="4"/>
  <c r="E362" i="4"/>
  <c r="R362" i="4"/>
  <c r="Z362" i="4"/>
  <c r="F362" i="4" l="1"/>
  <c r="X362" i="4" s="1"/>
  <c r="AA362" i="4" s="1"/>
  <c r="AB362" i="4" s="1"/>
  <c r="N362" i="4"/>
  <c r="Q362" i="4" s="1"/>
  <c r="S362" i="4" s="1"/>
  <c r="H363" i="4"/>
  <c r="AC362" i="4"/>
  <c r="G362" i="4" l="1"/>
  <c r="K363" i="4"/>
  <c r="AD362" i="4"/>
  <c r="AE362" i="4" s="1"/>
  <c r="AG362" i="4"/>
  <c r="C363" i="4" s="1"/>
  <c r="AI362" i="4"/>
  <c r="AJ362" i="4" s="1"/>
  <c r="AF362" i="4"/>
  <c r="T362" i="4"/>
  <c r="AH362" i="4" l="1"/>
  <c r="D363" i="4" s="1"/>
  <c r="L363" i="4" s="1"/>
  <c r="U363" i="4" s="1"/>
  <c r="V363" i="4" s="1"/>
  <c r="AK363" i="4"/>
  <c r="AL363" i="4"/>
  <c r="B363" i="4"/>
  <c r="O364" i="4"/>
  <c r="AM363" i="4" a="1"/>
  <c r="AN364" i="4" a="1"/>
  <c r="AN364" i="4" l="1"/>
  <c r="AM363" i="4"/>
  <c r="M363" i="4"/>
  <c r="N363" i="4" s="1"/>
  <c r="I363" i="4"/>
  <c r="Y363" i="4"/>
  <c r="W363" i="4"/>
  <c r="E363" i="4"/>
  <c r="Z363" i="4"/>
  <c r="F363" i="4" l="1"/>
  <c r="X363" i="4" s="1"/>
  <c r="AA363" i="4" s="1"/>
  <c r="AB363" i="4" s="1"/>
  <c r="Q363" i="4"/>
  <c r="P363" i="4"/>
  <c r="G363" i="4"/>
  <c r="R363" i="4"/>
  <c r="S363" i="4" l="1"/>
  <c r="T363" i="4" s="1"/>
  <c r="AC363" i="4"/>
  <c r="H364" i="4"/>
  <c r="K364" i="4" l="1"/>
  <c r="AI363" i="4"/>
  <c r="AJ363" i="4" s="1"/>
  <c r="AD363" i="4"/>
  <c r="AE363" i="4" s="1"/>
  <c r="AG363" i="4"/>
  <c r="C364" i="4" s="1"/>
  <c r="AF363" i="4"/>
  <c r="AL364" i="4" l="1"/>
  <c r="AK364" i="4"/>
  <c r="AH363" i="4"/>
  <c r="D364" i="4" s="1"/>
  <c r="L364" i="4" s="1"/>
  <c r="U364" i="4" s="1"/>
  <c r="V364" i="4" s="1"/>
  <c r="B364" i="4"/>
  <c r="AN365" i="4" a="1"/>
  <c r="AM364" i="4" a="1"/>
  <c r="O365" i="4"/>
  <c r="AN365" i="4" l="1"/>
  <c r="AM364" i="4"/>
  <c r="I364" i="4"/>
  <c r="W364" i="4"/>
  <c r="M364" i="4"/>
  <c r="N364" i="4" s="1"/>
  <c r="Y364" i="4"/>
  <c r="E364" i="4"/>
  <c r="Z364" i="4"/>
  <c r="F364" i="4" l="1"/>
  <c r="G364" i="4" s="1"/>
  <c r="X364" i="4"/>
  <c r="AA364" i="4" s="1"/>
  <c r="AB364" i="4" s="1"/>
  <c r="Q364" i="4"/>
  <c r="P364" i="4"/>
  <c r="R364" i="4"/>
  <c r="S364" i="4" l="1"/>
  <c r="T364" i="4" s="1"/>
  <c r="H365" i="4"/>
  <c r="AC364" i="4"/>
  <c r="AG364" i="4" l="1"/>
  <c r="C365" i="4" s="1"/>
  <c r="AF364" i="4"/>
  <c r="B365" i="4" s="1"/>
  <c r="AD364" i="4"/>
  <c r="AE364" i="4" s="1"/>
  <c r="AI364" i="4"/>
  <c r="AJ364" i="4" s="1"/>
  <c r="K365" i="4"/>
  <c r="AN366" i="4" a="1"/>
  <c r="O366" i="4"/>
  <c r="AN366" i="4" l="1"/>
  <c r="AH364" i="4"/>
  <c r="D365" i="4" s="1"/>
  <c r="L365" i="4" s="1"/>
  <c r="AL365" i="4"/>
  <c r="AK365" i="4"/>
  <c r="I365" i="4"/>
  <c r="E365" i="4"/>
  <c r="AM365" i="4" a="1"/>
  <c r="F365" i="4" l="1"/>
  <c r="U365" i="4"/>
  <c r="V365" i="4" s="1"/>
  <c r="Y365" i="4" s="1"/>
  <c r="M365" i="4"/>
  <c r="P365" i="4" s="1"/>
  <c r="AM365" i="4"/>
  <c r="Z365" i="4"/>
  <c r="R365" i="4"/>
  <c r="W365" i="4" l="1"/>
  <c r="X365" i="4" s="1"/>
  <c r="AA365" i="4" s="1"/>
  <c r="AB365" i="4" s="1"/>
  <c r="N365" i="4"/>
  <c r="G365" i="4" s="1"/>
  <c r="Q365" i="4" l="1"/>
  <c r="S365" i="4" s="1"/>
  <c r="T365" i="4" s="1"/>
  <c r="AC365" i="4"/>
  <c r="H366" i="4"/>
  <c r="AI365" i="4" l="1"/>
  <c r="AJ365" i="4" s="1"/>
  <c r="AD365" i="4"/>
  <c r="AE365" i="4" s="1"/>
  <c r="AF365" i="4"/>
  <c r="AG365" i="4"/>
  <c r="C366" i="4" s="1"/>
  <c r="K366" i="4"/>
  <c r="AK366" i="4" l="1"/>
  <c r="AL366" i="4"/>
  <c r="AH365" i="4"/>
  <c r="D366" i="4" s="1"/>
  <c r="L366" i="4" s="1"/>
  <c r="U366" i="4" s="1"/>
  <c r="V366" i="4" s="1"/>
  <c r="B366" i="4"/>
  <c r="AM366" i="4" a="1"/>
  <c r="AN367" i="4" a="1"/>
  <c r="O367" i="4"/>
  <c r="AN367" i="4" l="1"/>
  <c r="I366" i="4"/>
  <c r="Y366" i="4"/>
  <c r="M366" i="4"/>
  <c r="P366" i="4" s="1"/>
  <c r="W366" i="4"/>
  <c r="AM366" i="4"/>
  <c r="E366" i="4"/>
  <c r="R366" i="4"/>
  <c r="Z366" i="4"/>
  <c r="F366" i="4" l="1"/>
  <c r="X366" i="4" s="1"/>
  <c r="AA366" i="4" s="1"/>
  <c r="AB366" i="4" s="1"/>
  <c r="N366" i="4"/>
  <c r="G366" i="4" l="1"/>
  <c r="Q366" i="4"/>
  <c r="S366" i="4" s="1"/>
  <c r="T366" i="4" s="1"/>
  <c r="AC366" i="4"/>
  <c r="H367" i="4"/>
  <c r="K367" i="4" l="1"/>
  <c r="AD366" i="4"/>
  <c r="AE366" i="4" s="1"/>
  <c r="AG366" i="4"/>
  <c r="C367" i="4" s="1"/>
  <c r="AF366" i="4"/>
  <c r="B367" i="4" s="1"/>
  <c r="AI366" i="4"/>
  <c r="AJ366" i="4" s="1"/>
  <c r="O368" i="4"/>
  <c r="AN368" i="4" a="1"/>
  <c r="AK367" i="4" l="1"/>
  <c r="AL367" i="4"/>
  <c r="AH366" i="4"/>
  <c r="D367" i="4" s="1"/>
  <c r="L367" i="4" s="1"/>
  <c r="U367" i="4" s="1"/>
  <c r="V367" i="4" s="1"/>
  <c r="Y367" i="4" s="1"/>
  <c r="I367" i="4"/>
  <c r="AN368" i="4"/>
  <c r="E367" i="4"/>
  <c r="AM367" i="4" a="1"/>
  <c r="Z367" i="4"/>
  <c r="F367" i="4" l="1"/>
  <c r="AM367" i="4"/>
  <c r="M367" i="4"/>
  <c r="P367" i="4" s="1"/>
  <c r="W367" i="4"/>
  <c r="X367" i="4" s="1"/>
  <c r="AA367" i="4" s="1"/>
  <c r="AB367" i="4" s="1"/>
  <c r="R367" i="4"/>
  <c r="N367" i="4" l="1"/>
  <c r="Q367" i="4" s="1"/>
  <c r="S367" i="4" s="1"/>
  <c r="H368" i="4"/>
  <c r="AC367" i="4"/>
  <c r="G367" i="4" l="1"/>
  <c r="K368" i="4"/>
  <c r="AI367" i="4"/>
  <c r="AJ367" i="4" s="1"/>
  <c r="AD367" i="4"/>
  <c r="AE367" i="4" s="1"/>
  <c r="AF367" i="4"/>
  <c r="AG367" i="4"/>
  <c r="C368" i="4" s="1"/>
  <c r="T367" i="4"/>
  <c r="AH367" i="4" l="1"/>
  <c r="D368" i="4" s="1"/>
  <c r="L368" i="4" s="1"/>
  <c r="U368" i="4" s="1"/>
  <c r="V368" i="4" s="1"/>
  <c r="AL368" i="4"/>
  <c r="AK368" i="4"/>
  <c r="B368" i="4"/>
  <c r="AN369" i="4" a="1"/>
  <c r="O369" i="4"/>
  <c r="AM368" i="4" a="1"/>
  <c r="AN369" i="4" l="1"/>
  <c r="AM368" i="4"/>
  <c r="M368" i="4"/>
  <c r="N368" i="4" s="1"/>
  <c r="I368" i="4"/>
  <c r="W368" i="4"/>
  <c r="Y368" i="4"/>
  <c r="E368" i="4"/>
  <c r="Z368" i="4"/>
  <c r="F368" i="4" l="1"/>
  <c r="X368" i="4" s="1"/>
  <c r="AA368" i="4" s="1"/>
  <c r="AB368" i="4" s="1"/>
  <c r="P368" i="4"/>
  <c r="Q368" i="4"/>
  <c r="R368" i="4"/>
  <c r="G368" i="4" l="1"/>
  <c r="S368" i="4"/>
  <c r="AC368" i="4"/>
  <c r="H369" i="4"/>
  <c r="AD368" i="4" l="1"/>
  <c r="AE368" i="4" s="1"/>
  <c r="AG368" i="4"/>
  <c r="C369" i="4" s="1"/>
  <c r="AF368" i="4"/>
  <c r="B369" i="4" s="1"/>
  <c r="AI368" i="4"/>
  <c r="AJ368" i="4" s="1"/>
  <c r="K369" i="4"/>
  <c r="T368" i="4"/>
  <c r="O370" i="4"/>
  <c r="AN370" i="4" a="1"/>
  <c r="AN370" i="4" l="1"/>
  <c r="AH368" i="4"/>
  <c r="D369" i="4" s="1"/>
  <c r="L369" i="4" s="1"/>
  <c r="U369" i="4" s="1"/>
  <c r="V369" i="4" s="1"/>
  <c r="Y369" i="4" s="1"/>
  <c r="AL369" i="4"/>
  <c r="AK369" i="4"/>
  <c r="I369" i="4"/>
  <c r="E369" i="4"/>
  <c r="Z369" i="4"/>
  <c r="AM369" i="4" a="1"/>
  <c r="F369" i="4" l="1"/>
  <c r="W369" i="4"/>
  <c r="M369" i="4"/>
  <c r="N369" i="4" s="1"/>
  <c r="AM369" i="4"/>
  <c r="G369" i="4" l="1"/>
  <c r="X369" i="4"/>
  <c r="AA369" i="4" s="1"/>
  <c r="AB369" i="4" s="1"/>
  <c r="Q369" i="4"/>
  <c r="P369" i="4"/>
  <c r="R369" i="4"/>
  <c r="S369" i="4" l="1"/>
  <c r="T369" i="4" s="1"/>
  <c r="H370" i="4"/>
  <c r="AC369" i="4"/>
  <c r="AI369" i="4" l="1"/>
  <c r="AJ369" i="4" s="1"/>
  <c r="AD369" i="4"/>
  <c r="AE369" i="4" s="1"/>
  <c r="AG369" i="4"/>
  <c r="C370" i="4" s="1"/>
  <c r="AF369" i="4"/>
  <c r="B370" i="4" s="1"/>
  <c r="K370" i="4"/>
  <c r="O371" i="4"/>
  <c r="AN371" i="4" a="1"/>
  <c r="AH369" i="4" l="1"/>
  <c r="D370" i="4" s="1"/>
  <c r="L370" i="4" s="1"/>
  <c r="U370" i="4" s="1"/>
  <c r="V370" i="4" s="1"/>
  <c r="W370" i="4" s="1"/>
  <c r="I370" i="4"/>
  <c r="AK370" i="4"/>
  <c r="AL370" i="4"/>
  <c r="AN371" i="4"/>
  <c r="E370" i="4"/>
  <c r="AM370" i="4" a="1"/>
  <c r="F370" i="4" l="1"/>
  <c r="X370" i="4"/>
  <c r="M370" i="4"/>
  <c r="N370" i="4" s="1"/>
  <c r="Y370" i="4"/>
  <c r="AM370" i="4"/>
  <c r="P370" i="4"/>
  <c r="R370" i="4"/>
  <c r="Z370" i="4"/>
  <c r="AA370" i="4" l="1"/>
  <c r="AB370" i="4" s="1"/>
  <c r="Q370" i="4"/>
  <c r="S370" i="4" s="1"/>
  <c r="G370" i="4"/>
  <c r="AC370" i="4"/>
  <c r="H371" i="4"/>
  <c r="K371" i="4" l="1"/>
  <c r="AI370" i="4"/>
  <c r="AJ370" i="4" s="1"/>
  <c r="AD370" i="4"/>
  <c r="AE370" i="4" s="1"/>
  <c r="AG370" i="4"/>
  <c r="C371" i="4" s="1"/>
  <c r="AF370" i="4"/>
  <c r="T370" i="4"/>
  <c r="AL371" i="4" l="1"/>
  <c r="AK371" i="4"/>
  <c r="B371" i="4"/>
  <c r="AH370" i="4"/>
  <c r="D371" i="4" s="1"/>
  <c r="AN372" i="4" a="1"/>
  <c r="O372" i="4"/>
  <c r="AM371" i="4" a="1"/>
  <c r="AN372" i="4" l="1"/>
  <c r="AM371" i="4"/>
  <c r="L371" i="4"/>
  <c r="U371" i="4" s="1"/>
  <c r="V371" i="4" s="1"/>
  <c r="I371" i="4"/>
  <c r="E371" i="4"/>
  <c r="F371" i="4" l="1"/>
  <c r="M371" i="4"/>
  <c r="N371" i="4" s="1"/>
  <c r="Q371" i="4" s="1"/>
  <c r="W371" i="4"/>
  <c r="X371" i="4" s="1"/>
  <c r="Y371" i="4"/>
  <c r="Z371" i="4"/>
  <c r="P371" i="4" l="1"/>
  <c r="G371" i="4"/>
  <c r="AA371" i="4"/>
  <c r="AB371" i="4" s="1"/>
  <c r="R371" i="4"/>
  <c r="S371" i="4" l="1"/>
  <c r="H372" i="4"/>
  <c r="AC371" i="4"/>
  <c r="AD371" i="4" l="1"/>
  <c r="AE371" i="4" s="1"/>
  <c r="AG371" i="4"/>
  <c r="C372" i="4" s="1"/>
  <c r="AF371" i="4"/>
  <c r="AI371" i="4"/>
  <c r="AJ371" i="4" s="1"/>
  <c r="K372" i="4"/>
  <c r="T371" i="4"/>
  <c r="B372" i="4"/>
  <c r="O373" i="4"/>
  <c r="AN373" i="4" a="1"/>
  <c r="AK372" i="4" l="1"/>
  <c r="AN373" i="4"/>
  <c r="AL372" i="4"/>
  <c r="AH371" i="4"/>
  <c r="D372" i="4" s="1"/>
  <c r="L372" i="4" s="1"/>
  <c r="U372" i="4" s="1"/>
  <c r="V372" i="4" s="1"/>
  <c r="I372" i="4"/>
  <c r="E372" i="4"/>
  <c r="AM372" i="4" a="1"/>
  <c r="F372" i="4" l="1"/>
  <c r="AM372" i="4"/>
  <c r="W372" i="4"/>
  <c r="Y372" i="4"/>
  <c r="M372" i="4"/>
  <c r="Z372" i="4"/>
  <c r="X372" i="4" l="1"/>
  <c r="AA372" i="4" s="1"/>
  <c r="AB372" i="4" s="1"/>
  <c r="N372" i="4"/>
  <c r="Q372" i="4" s="1"/>
  <c r="P372" i="4"/>
  <c r="R372" i="4"/>
  <c r="S372" i="4" l="1"/>
  <c r="G372" i="4"/>
  <c r="H373" i="4"/>
  <c r="AC372" i="4"/>
  <c r="K373" i="4" l="1"/>
  <c r="AI372" i="4"/>
  <c r="AJ372" i="4" s="1"/>
  <c r="AD372" i="4"/>
  <c r="AE372" i="4" s="1"/>
  <c r="AG372" i="4"/>
  <c r="C373" i="4" s="1"/>
  <c r="AF372" i="4"/>
  <c r="T372" i="4"/>
  <c r="AL373" i="4" l="1"/>
  <c r="AK373" i="4"/>
  <c r="B373" i="4"/>
  <c r="AH372" i="4"/>
  <c r="D373" i="4" s="1"/>
  <c r="O374" i="4"/>
  <c r="AM373" i="4" a="1"/>
  <c r="AN374" i="4" a="1"/>
  <c r="AN374" i="4" l="1"/>
  <c r="AM373" i="4"/>
  <c r="L373" i="4"/>
  <c r="U373" i="4" s="1"/>
  <c r="V373" i="4" s="1"/>
  <c r="I373" i="4"/>
  <c r="E373" i="4"/>
  <c r="F373" i="4" l="1"/>
  <c r="W373" i="4"/>
  <c r="Y373" i="4"/>
  <c r="M373" i="4"/>
  <c r="Z373" i="4"/>
  <c r="X373" i="4" l="1"/>
  <c r="AA373" i="4" s="1"/>
  <c r="AB373" i="4" s="1"/>
  <c r="N373" i="4"/>
  <c r="P373" i="4"/>
  <c r="R373" i="4"/>
  <c r="Q373" i="4" l="1"/>
  <c r="S373" i="4" s="1"/>
  <c r="G373" i="4"/>
  <c r="AC373" i="4"/>
  <c r="H374" i="4"/>
  <c r="K374" i="4" l="1"/>
  <c r="AI373" i="4"/>
  <c r="AJ373" i="4" s="1"/>
  <c r="AD373" i="4"/>
  <c r="AE373" i="4" s="1"/>
  <c r="AG373" i="4"/>
  <c r="C374" i="4" s="1"/>
  <c r="AF373" i="4"/>
  <c r="T373" i="4"/>
  <c r="AL374" i="4" l="1"/>
  <c r="B374" i="4"/>
  <c r="AH373" i="4"/>
  <c r="D374" i="4" s="1"/>
  <c r="AK374" i="4"/>
  <c r="AN375" i="4" a="1"/>
  <c r="O375" i="4"/>
  <c r="AM374" i="4" a="1"/>
  <c r="AN375" i="4" l="1"/>
  <c r="AM374" i="4"/>
  <c r="L374" i="4"/>
  <c r="U374" i="4" s="1"/>
  <c r="V374" i="4" s="1"/>
  <c r="I374" i="4"/>
  <c r="E374" i="4"/>
  <c r="F374" i="4" l="1"/>
  <c r="W374" i="4"/>
  <c r="Y374" i="4"/>
  <c r="M374" i="4"/>
  <c r="Z374" i="4"/>
  <c r="X374" i="4" l="1"/>
  <c r="AA374" i="4" s="1"/>
  <c r="AB374" i="4" s="1"/>
  <c r="N374" i="4"/>
  <c r="P374" i="4"/>
  <c r="R374" i="4"/>
  <c r="G374" i="4" l="1"/>
  <c r="Q374" i="4"/>
  <c r="S374" i="4" s="1"/>
  <c r="H375" i="4"/>
  <c r="AC374" i="4"/>
  <c r="K375" i="4" l="1"/>
  <c r="AD374" i="4"/>
  <c r="AE374" i="4" s="1"/>
  <c r="AI374" i="4"/>
  <c r="AJ374" i="4" s="1"/>
  <c r="AG374" i="4"/>
  <c r="C375" i="4" s="1"/>
  <c r="AF374" i="4"/>
  <c r="T374" i="4"/>
  <c r="B375" i="4" l="1"/>
  <c r="AH374" i="4"/>
  <c r="D375" i="4" s="1"/>
  <c r="AL375" i="4"/>
  <c r="AK375" i="4"/>
  <c r="O376" i="4"/>
  <c r="AN376" i="4" a="1"/>
  <c r="AM375" i="4" a="1"/>
  <c r="AN376" i="4" l="1"/>
  <c r="AM375" i="4"/>
  <c r="L375" i="4"/>
  <c r="U375" i="4" s="1"/>
  <c r="V375" i="4" s="1"/>
  <c r="I375" i="4"/>
  <c r="E375" i="4"/>
  <c r="F375" i="4" l="1"/>
  <c r="Y375" i="4"/>
  <c r="W375" i="4"/>
  <c r="X375" i="4" s="1"/>
  <c r="M375" i="4"/>
  <c r="Z375" i="4"/>
  <c r="P375" i="4" l="1"/>
  <c r="N375" i="4"/>
  <c r="AA375" i="4"/>
  <c r="AB375" i="4" s="1"/>
  <c r="R375" i="4"/>
  <c r="G375" i="4" l="1"/>
  <c r="Q375" i="4"/>
  <c r="S375" i="4" s="1"/>
  <c r="T375" i="4" s="1"/>
  <c r="H376" i="4"/>
  <c r="AC375" i="4"/>
  <c r="K376" i="4" l="1"/>
  <c r="AD375" i="4"/>
  <c r="AE375" i="4" s="1"/>
  <c r="AI375" i="4"/>
  <c r="AJ375" i="4" s="1"/>
  <c r="AG375" i="4"/>
  <c r="C376" i="4" s="1"/>
  <c r="AF375" i="4"/>
  <c r="B376" i="4" s="1"/>
  <c r="AN377" i="4" a="1"/>
  <c r="O377" i="4"/>
  <c r="AN377" i="4" l="1"/>
  <c r="AH375" i="4"/>
  <c r="D376" i="4" s="1"/>
  <c r="AL376" i="4"/>
  <c r="I376" i="4"/>
  <c r="AK376" i="4"/>
  <c r="E376" i="4"/>
  <c r="AM376" i="4" a="1"/>
  <c r="F376" i="4" l="1"/>
  <c r="AM376" i="4"/>
  <c r="L376" i="4"/>
  <c r="U376" i="4" s="1"/>
  <c r="V376" i="4" s="1"/>
  <c r="Y376" i="4" l="1"/>
  <c r="W376" i="4"/>
  <c r="X376" i="4" s="1"/>
  <c r="M376" i="4"/>
  <c r="Z376" i="4"/>
  <c r="N376" i="4" l="1"/>
  <c r="P376" i="4"/>
  <c r="AA376" i="4"/>
  <c r="AB376" i="4" s="1"/>
  <c r="R376" i="4"/>
  <c r="Q376" i="4" l="1"/>
  <c r="S376" i="4" s="1"/>
  <c r="G376" i="4"/>
  <c r="AC376" i="4"/>
  <c r="H377" i="4"/>
  <c r="K377" i="4" l="1"/>
  <c r="AI376" i="4"/>
  <c r="AJ376" i="4" s="1"/>
  <c r="AD376" i="4"/>
  <c r="AE376" i="4" s="1"/>
  <c r="AG376" i="4"/>
  <c r="C377" i="4" s="1"/>
  <c r="AF376" i="4"/>
  <c r="T376" i="4"/>
  <c r="AK377" i="4" l="1"/>
  <c r="B377" i="4"/>
  <c r="AH376" i="4"/>
  <c r="D377" i="4" s="1"/>
  <c r="AL377" i="4"/>
  <c r="O378" i="4"/>
  <c r="AM377" i="4" a="1"/>
  <c r="AN378" i="4" a="1"/>
  <c r="AN378" i="4" l="1"/>
  <c r="AM377" i="4"/>
  <c r="I377" i="4"/>
  <c r="L377" i="4"/>
  <c r="U377" i="4" s="1"/>
  <c r="V377" i="4" s="1"/>
  <c r="E377" i="4"/>
  <c r="F377" i="4" l="1"/>
  <c r="Y377" i="4"/>
  <c r="W377" i="4"/>
  <c r="X377" i="4" s="1"/>
  <c r="M377" i="4"/>
  <c r="Z377" i="4"/>
  <c r="N377" i="4" l="1"/>
  <c r="P377" i="4"/>
  <c r="AA377" i="4"/>
  <c r="AB377" i="4" s="1"/>
  <c r="R377" i="4"/>
  <c r="G377" i="4" l="1"/>
  <c r="Q377" i="4"/>
  <c r="S377" i="4" s="1"/>
  <c r="AC377" i="4"/>
  <c r="H378" i="4"/>
  <c r="K378" i="4" l="1"/>
  <c r="AI377" i="4"/>
  <c r="AJ377" i="4" s="1"/>
  <c r="AD377" i="4"/>
  <c r="AE377" i="4" s="1"/>
  <c r="AG377" i="4"/>
  <c r="C378" i="4" s="1"/>
  <c r="AF377" i="4"/>
  <c r="T377" i="4"/>
  <c r="AH377" i="4" l="1"/>
  <c r="D378" i="4" s="1"/>
  <c r="L378" i="4" s="1"/>
  <c r="U378" i="4" s="1"/>
  <c r="V378" i="4" s="1"/>
  <c r="AK378" i="4"/>
  <c r="AL378" i="4"/>
  <c r="B378" i="4"/>
  <c r="O379" i="4"/>
  <c r="AM378" i="4" a="1"/>
  <c r="AN379" i="4" a="1"/>
  <c r="AN379" i="4" l="1"/>
  <c r="AM378" i="4"/>
  <c r="M378" i="4"/>
  <c r="P378" i="4" s="1"/>
  <c r="W378" i="4"/>
  <c r="I378" i="4"/>
  <c r="Y378" i="4"/>
  <c r="E378" i="4"/>
  <c r="Z378" i="4"/>
  <c r="R378" i="4"/>
  <c r="N378" i="4" l="1"/>
  <c r="Q378" i="4" s="1"/>
  <c r="S378" i="4" s="1"/>
  <c r="F378" i="4"/>
  <c r="X378" i="4" s="1"/>
  <c r="AA378" i="4" s="1"/>
  <c r="AB378" i="4" s="1"/>
  <c r="AC378" i="4"/>
  <c r="H379" i="4"/>
  <c r="G378" i="4" l="1"/>
  <c r="AD378" i="4"/>
  <c r="AE378" i="4" s="1"/>
  <c r="AI378" i="4"/>
  <c r="AJ378" i="4" s="1"/>
  <c r="AG378" i="4"/>
  <c r="C379" i="4" s="1"/>
  <c r="AF378" i="4"/>
  <c r="B379" i="4" s="1"/>
  <c r="K379" i="4"/>
  <c r="T378" i="4"/>
  <c r="O380" i="4"/>
  <c r="AN380" i="4" a="1"/>
  <c r="AN380" i="4" l="1"/>
  <c r="AK379" i="4"/>
  <c r="AL379" i="4"/>
  <c r="AH378" i="4"/>
  <c r="D379" i="4" s="1"/>
  <c r="I379" i="4"/>
  <c r="E379" i="4"/>
  <c r="AM379" i="4" a="1"/>
  <c r="F379" i="4" l="1"/>
  <c r="AM379" i="4"/>
  <c r="L379" i="4"/>
  <c r="U379" i="4" s="1"/>
  <c r="V379" i="4" s="1"/>
  <c r="M379" i="4" l="1"/>
  <c r="P379" i="4" s="1"/>
  <c r="W379" i="4"/>
  <c r="X379" i="4" s="1"/>
  <c r="Y379" i="4"/>
  <c r="R379" i="4"/>
  <c r="Z379" i="4"/>
  <c r="N379" i="4" l="1"/>
  <c r="G379" i="4" s="1"/>
  <c r="AA379" i="4"/>
  <c r="AB379" i="4" s="1"/>
  <c r="Q379" i="4" l="1"/>
  <c r="S379" i="4" s="1"/>
  <c r="T379" i="4" s="1"/>
  <c r="AC379" i="4"/>
  <c r="H380" i="4"/>
  <c r="AF379" i="4" l="1"/>
  <c r="B380" i="4" s="1"/>
  <c r="AI379" i="4"/>
  <c r="AJ379" i="4" s="1"/>
  <c r="AD379" i="4"/>
  <c r="AE379" i="4" s="1"/>
  <c r="AG379" i="4"/>
  <c r="C380" i="4" s="1"/>
  <c r="K380" i="4"/>
  <c r="AK380" i="4"/>
  <c r="AL380" i="4"/>
  <c r="AM380" i="4" a="1"/>
  <c r="AN381" i="4" a="1"/>
  <c r="O381" i="4"/>
  <c r="AN381" i="4" l="1"/>
  <c r="AH379" i="4"/>
  <c r="D380" i="4" s="1"/>
  <c r="L380" i="4" s="1"/>
  <c r="U380" i="4" s="1"/>
  <c r="V380" i="4" s="1"/>
  <c r="Y380" i="4" s="1"/>
  <c r="AM380" i="4"/>
  <c r="I380" i="4"/>
  <c r="E380" i="4"/>
  <c r="Z380" i="4"/>
  <c r="F380" i="4" l="1"/>
  <c r="W380" i="4"/>
  <c r="M380" i="4"/>
  <c r="P380" i="4" s="1"/>
  <c r="R380" i="4"/>
  <c r="X380" i="4" l="1"/>
  <c r="AA380" i="4" s="1"/>
  <c r="AB380" i="4" s="1"/>
  <c r="N380" i="4"/>
  <c r="G380" i="4" s="1"/>
  <c r="Q380" i="4" l="1"/>
  <c r="S380" i="4" s="1"/>
  <c r="AC380" i="4"/>
  <c r="H381" i="4"/>
  <c r="AD380" i="4" l="1"/>
  <c r="AE380" i="4" s="1"/>
  <c r="AI380" i="4"/>
  <c r="AJ380" i="4" s="1"/>
  <c r="AF380" i="4"/>
  <c r="B381" i="4" s="1"/>
  <c r="AG380" i="4"/>
  <c r="C381" i="4" s="1"/>
  <c r="K381" i="4"/>
  <c r="AK381" i="4"/>
  <c r="T380" i="4"/>
  <c r="AL381" i="4"/>
  <c r="O382" i="4"/>
  <c r="AN382" i="4" a="1"/>
  <c r="AM381" i="4" a="1"/>
  <c r="AN382" i="4" l="1"/>
  <c r="I381" i="4"/>
  <c r="AH380" i="4"/>
  <c r="D381" i="4" s="1"/>
  <c r="L381" i="4" s="1"/>
  <c r="U381" i="4" s="1"/>
  <c r="V381" i="4" s="1"/>
  <c r="Y381" i="4" s="1"/>
  <c r="AM381" i="4"/>
  <c r="E381" i="4"/>
  <c r="Z381" i="4"/>
  <c r="F381" i="4" l="1"/>
  <c r="W381" i="4"/>
  <c r="X381" i="4" s="1"/>
  <c r="AA381" i="4" s="1"/>
  <c r="AB381" i="4" s="1"/>
  <c r="M381" i="4"/>
  <c r="N381" i="4" s="1"/>
  <c r="Q381" i="4" s="1"/>
  <c r="P381" i="4" l="1"/>
  <c r="G381" i="4"/>
  <c r="R381" i="4"/>
  <c r="S381" i="4" l="1"/>
  <c r="T381" i="4" s="1"/>
  <c r="H382" i="4"/>
  <c r="AC381" i="4"/>
  <c r="AD381" i="4" l="1"/>
  <c r="AE381" i="4" s="1"/>
  <c r="AG381" i="4"/>
  <c r="C382" i="4" s="1"/>
  <c r="AF381" i="4"/>
  <c r="AI381" i="4"/>
  <c r="AJ381" i="4" s="1"/>
  <c r="K382" i="4"/>
  <c r="AH381" i="4"/>
  <c r="D382" i="4" s="1"/>
  <c r="L382" i="4" s="1"/>
  <c r="U382" i="4" s="1"/>
  <c r="V382" i="4" s="1"/>
  <c r="AK382" i="4"/>
  <c r="B382" i="4"/>
  <c r="AN383" i="4" a="1"/>
  <c r="O383" i="4"/>
  <c r="AN383" i="4" l="1"/>
  <c r="AL382" i="4"/>
  <c r="M382" i="4"/>
  <c r="P382" i="4" s="1"/>
  <c r="I382" i="4"/>
  <c r="W382" i="4"/>
  <c r="Y382" i="4"/>
  <c r="E382" i="4"/>
  <c r="R382" i="4"/>
  <c r="AM382" i="4" a="1"/>
  <c r="Z382" i="4"/>
  <c r="F382" i="4" l="1"/>
  <c r="X382" i="4" s="1"/>
  <c r="AA382" i="4" s="1"/>
  <c r="AB382" i="4" s="1"/>
  <c r="AM382" i="4"/>
  <c r="N382" i="4"/>
  <c r="Q382" i="4" s="1"/>
  <c r="S382" i="4" s="1"/>
  <c r="H383" i="4"/>
  <c r="AC382" i="4"/>
  <c r="G382" i="4" l="1"/>
  <c r="AG382" i="4"/>
  <c r="C383" i="4" s="1"/>
  <c r="AD382" i="4"/>
  <c r="AE382" i="4" s="1"/>
  <c r="AI382" i="4"/>
  <c r="AJ382" i="4" s="1"/>
  <c r="AF382" i="4"/>
  <c r="K383" i="4"/>
  <c r="T382" i="4"/>
  <c r="AH382" i="4" l="1"/>
  <c r="D383" i="4" s="1"/>
  <c r="L383" i="4" s="1"/>
  <c r="U383" i="4" s="1"/>
  <c r="V383" i="4" s="1"/>
  <c r="AK383" i="4"/>
  <c r="AL383" i="4"/>
  <c r="B383" i="4"/>
  <c r="AN384" i="4" a="1"/>
  <c r="O384" i="4"/>
  <c r="AM383" i="4" a="1"/>
  <c r="AN384" i="4" l="1"/>
  <c r="M383" i="4"/>
  <c r="N383" i="4" s="1"/>
  <c r="AM383" i="4"/>
  <c r="I383" i="4"/>
  <c r="Y383" i="4"/>
  <c r="W383" i="4"/>
  <c r="E383" i="4"/>
  <c r="Z383" i="4"/>
  <c r="F383" i="4" l="1"/>
  <c r="X383" i="4" s="1"/>
  <c r="AA383" i="4" s="1"/>
  <c r="AB383" i="4" s="1"/>
  <c r="P383" i="4"/>
  <c r="Q383" i="4"/>
  <c r="R383" i="4"/>
  <c r="G383" i="4" l="1"/>
  <c r="S383" i="4"/>
  <c r="AC383" i="4"/>
  <c r="H384" i="4"/>
  <c r="K384" i="4" l="1"/>
  <c r="AD383" i="4"/>
  <c r="AE383" i="4" s="1"/>
  <c r="AF383" i="4"/>
  <c r="AG383" i="4"/>
  <c r="C384" i="4" s="1"/>
  <c r="AI383" i="4"/>
  <c r="AJ383" i="4" s="1"/>
  <c r="T383" i="4"/>
  <c r="B384" i="4"/>
  <c r="AH383" i="4"/>
  <c r="D384" i="4" s="1"/>
  <c r="AN385" i="4" a="1"/>
  <c r="O385" i="4"/>
  <c r="AK384" i="4" l="1"/>
  <c r="AN385" i="4"/>
  <c r="AL384" i="4"/>
  <c r="L384" i="4"/>
  <c r="U384" i="4" s="1"/>
  <c r="V384" i="4" s="1"/>
  <c r="I384" i="4"/>
  <c r="E384" i="4"/>
  <c r="AM384" i="4" a="1"/>
  <c r="F384" i="4" l="1"/>
  <c r="AM384" i="4"/>
  <c r="Y384" i="4"/>
  <c r="W384" i="4"/>
  <c r="M384" i="4"/>
  <c r="Z384" i="4"/>
  <c r="X384" i="4" l="1"/>
  <c r="P384" i="4"/>
  <c r="N384" i="4"/>
  <c r="Q384" i="4" s="1"/>
  <c r="AA384" i="4"/>
  <c r="AB384" i="4" s="1"/>
  <c r="R384" i="4"/>
  <c r="S384" i="4" l="1"/>
  <c r="T384" i="4" s="1"/>
  <c r="G384" i="4"/>
  <c r="AC384" i="4"/>
  <c r="H385" i="4"/>
  <c r="K385" i="4" l="1"/>
  <c r="AD384" i="4"/>
  <c r="AE384" i="4" s="1"/>
  <c r="AI384" i="4"/>
  <c r="AJ384" i="4" s="1"/>
  <c r="AG384" i="4"/>
  <c r="C385" i="4" s="1"/>
  <c r="AF384" i="4"/>
  <c r="B385" i="4" s="1"/>
  <c r="AN386" i="4" a="1"/>
  <c r="O386" i="4"/>
  <c r="AN386" i="4" l="1"/>
  <c r="AL385" i="4"/>
  <c r="I385" i="4"/>
  <c r="AH384" i="4"/>
  <c r="D385" i="4" s="1"/>
  <c r="AK385" i="4"/>
  <c r="E385" i="4"/>
  <c r="AM385" i="4" a="1"/>
  <c r="F385" i="4" l="1"/>
  <c r="AM385" i="4"/>
  <c r="L385" i="4"/>
  <c r="U385" i="4" s="1"/>
  <c r="V385" i="4" s="1"/>
  <c r="W385" i="4" l="1"/>
  <c r="X385" i="4" s="1"/>
  <c r="Y385" i="4"/>
  <c r="M385" i="4"/>
  <c r="Z385" i="4"/>
  <c r="P385" i="4" l="1"/>
  <c r="N385" i="4"/>
  <c r="AA385" i="4"/>
  <c r="AB385" i="4" s="1"/>
  <c r="R385" i="4"/>
  <c r="Q385" i="4" l="1"/>
  <c r="S385" i="4" s="1"/>
  <c r="G385" i="4"/>
  <c r="H386" i="4"/>
  <c r="AC385" i="4"/>
  <c r="K386" i="4" l="1"/>
  <c r="AF385" i="4"/>
  <c r="AI385" i="4"/>
  <c r="AJ385" i="4" s="1"/>
  <c r="AD385" i="4"/>
  <c r="AE385" i="4" s="1"/>
  <c r="AG385" i="4"/>
  <c r="C386" i="4" s="1"/>
  <c r="T385" i="4"/>
  <c r="AH385" i="4" l="1"/>
  <c r="D386" i="4" s="1"/>
  <c r="L386" i="4" s="1"/>
  <c r="U386" i="4" s="1"/>
  <c r="V386" i="4" s="1"/>
  <c r="AL386" i="4"/>
  <c r="AK386" i="4"/>
  <c r="B386" i="4"/>
  <c r="AM386" i="4" a="1"/>
  <c r="O387" i="4"/>
  <c r="AN387" i="4" a="1"/>
  <c r="AN387" i="4" l="1"/>
  <c r="AM386" i="4"/>
  <c r="W386" i="4"/>
  <c r="M386" i="4"/>
  <c r="P386" i="4" s="1"/>
  <c r="Y386" i="4"/>
  <c r="I386" i="4"/>
  <c r="E386" i="4"/>
  <c r="R386" i="4"/>
  <c r="Z386" i="4"/>
  <c r="F386" i="4" l="1"/>
  <c r="X386" i="4" s="1"/>
  <c r="AA386" i="4" s="1"/>
  <c r="AB386" i="4" s="1"/>
  <c r="N386" i="4"/>
  <c r="Q386" i="4" s="1"/>
  <c r="S386" i="4" s="1"/>
  <c r="AC386" i="4"/>
  <c r="H387" i="4"/>
  <c r="G386" i="4" l="1"/>
  <c r="K387" i="4"/>
  <c r="AI386" i="4"/>
  <c r="AJ386" i="4" s="1"/>
  <c r="AD386" i="4"/>
  <c r="AE386" i="4" s="1"/>
  <c r="AG386" i="4"/>
  <c r="C387" i="4" s="1"/>
  <c r="AF386" i="4"/>
  <c r="T386" i="4"/>
  <c r="AL387" i="4" l="1"/>
  <c r="B387" i="4"/>
  <c r="AH386" i="4"/>
  <c r="D387" i="4" s="1"/>
  <c r="AK387" i="4"/>
  <c r="AM387" i="4" a="1"/>
  <c r="AN388" i="4" a="1"/>
  <c r="O388" i="4"/>
  <c r="AN388" i="4" l="1"/>
  <c r="AM387" i="4"/>
  <c r="I387" i="4"/>
  <c r="L387" i="4"/>
  <c r="U387" i="4" s="1"/>
  <c r="V387" i="4" s="1"/>
  <c r="E387" i="4"/>
  <c r="F387" i="4" l="1"/>
  <c r="M387" i="4"/>
  <c r="W387" i="4"/>
  <c r="X387" i="4" s="1"/>
  <c r="Y387" i="4"/>
  <c r="Z387" i="4"/>
  <c r="AA387" i="4" l="1"/>
  <c r="AB387" i="4" s="1"/>
  <c r="N387" i="4"/>
  <c r="P387" i="4"/>
  <c r="R387" i="4"/>
  <c r="G387" i="4" l="1"/>
  <c r="Q387" i="4"/>
  <c r="S387" i="4" s="1"/>
  <c r="AC387" i="4"/>
  <c r="H388" i="4"/>
  <c r="K388" i="4" l="1"/>
  <c r="AI387" i="4"/>
  <c r="AJ387" i="4" s="1"/>
  <c r="AD387" i="4"/>
  <c r="AE387" i="4" s="1"/>
  <c r="AG387" i="4"/>
  <c r="C388" i="4" s="1"/>
  <c r="AF387" i="4"/>
  <c r="T387" i="4"/>
  <c r="AK388" i="4" l="1"/>
  <c r="B388" i="4"/>
  <c r="AH387" i="4"/>
  <c r="D388" i="4" s="1"/>
  <c r="AL388" i="4"/>
  <c r="AM388" i="4" a="1"/>
  <c r="O389" i="4"/>
  <c r="AN389" i="4" a="1"/>
  <c r="AN389" i="4" l="1"/>
  <c r="AM388" i="4"/>
  <c r="L388" i="4"/>
  <c r="U388" i="4" s="1"/>
  <c r="V388" i="4" s="1"/>
  <c r="I388" i="4"/>
  <c r="E388" i="4"/>
  <c r="F388" i="4" l="1"/>
  <c r="Y388" i="4"/>
  <c r="W388" i="4"/>
  <c r="X388" i="4" s="1"/>
  <c r="M388" i="4"/>
  <c r="Z388" i="4"/>
  <c r="P388" i="4" l="1"/>
  <c r="N388" i="4"/>
  <c r="Q388" i="4" s="1"/>
  <c r="AA388" i="4"/>
  <c r="AB388" i="4" s="1"/>
  <c r="R388" i="4"/>
  <c r="S388" i="4" l="1"/>
  <c r="T388" i="4" s="1"/>
  <c r="G388" i="4"/>
  <c r="H389" i="4"/>
  <c r="AC388" i="4"/>
  <c r="K389" i="4" l="1"/>
  <c r="AD388" i="4"/>
  <c r="AE388" i="4" s="1"/>
  <c r="AI388" i="4"/>
  <c r="AJ388" i="4" s="1"/>
  <c r="AG388" i="4"/>
  <c r="C389" i="4" s="1"/>
  <c r="AF388" i="4"/>
  <c r="AK389" i="4" l="1"/>
  <c r="AH388" i="4"/>
  <c r="D389" i="4" s="1"/>
  <c r="AL389" i="4"/>
  <c r="B389" i="4"/>
  <c r="O390" i="4"/>
  <c r="AM389" i="4" a="1"/>
  <c r="AN390" i="4" a="1"/>
  <c r="AN390" i="4" l="1"/>
  <c r="AM389" i="4"/>
  <c r="L389" i="4"/>
  <c r="U389" i="4" s="1"/>
  <c r="V389" i="4" s="1"/>
  <c r="I389" i="4"/>
  <c r="E389" i="4"/>
  <c r="F389" i="4" l="1"/>
  <c r="M389" i="4"/>
  <c r="N389" i="4" s="1"/>
  <c r="Q389" i="4" s="1"/>
  <c r="W389" i="4"/>
  <c r="Y389" i="4"/>
  <c r="Z389" i="4"/>
  <c r="X389" i="4" l="1"/>
  <c r="AA389" i="4" s="1"/>
  <c r="AB389" i="4" s="1"/>
  <c r="P389" i="4"/>
  <c r="G389" i="4"/>
  <c r="R389" i="4"/>
  <c r="S389" i="4" l="1"/>
  <c r="H390" i="4"/>
  <c r="AC389" i="4"/>
  <c r="AI389" i="4" l="1"/>
  <c r="AJ389" i="4" s="1"/>
  <c r="AF389" i="4"/>
  <c r="AG389" i="4"/>
  <c r="C390" i="4" s="1"/>
  <c r="AD389" i="4"/>
  <c r="AE389" i="4" s="1"/>
  <c r="K390" i="4"/>
  <c r="T389" i="4"/>
  <c r="AH389" i="4" l="1"/>
  <c r="D390" i="4" s="1"/>
  <c r="L390" i="4" s="1"/>
  <c r="U390" i="4" s="1"/>
  <c r="V390" i="4" s="1"/>
  <c r="AL390" i="4"/>
  <c r="B390" i="4"/>
  <c r="AK390" i="4"/>
  <c r="AN391" i="4" a="1"/>
  <c r="O391" i="4"/>
  <c r="AM390" i="4" a="1"/>
  <c r="AN391" i="4" l="1"/>
  <c r="I390" i="4"/>
  <c r="AM390" i="4"/>
  <c r="M390" i="4"/>
  <c r="N390" i="4" s="1"/>
  <c r="Y390" i="4"/>
  <c r="W390" i="4"/>
  <c r="P390" i="4"/>
  <c r="E390" i="4"/>
  <c r="Z390" i="4"/>
  <c r="R390" i="4"/>
  <c r="F390" i="4" l="1"/>
  <c r="G390" i="4" s="1"/>
  <c r="Q390" i="4"/>
  <c r="S390" i="4" s="1"/>
  <c r="T390" i="4" s="1"/>
  <c r="H391" i="4"/>
  <c r="X390" i="4" l="1"/>
  <c r="AA390" i="4" s="1"/>
  <c r="AB390" i="4" s="1"/>
  <c r="K391" i="4"/>
  <c r="AC390" i="4"/>
  <c r="AG390" i="4" l="1"/>
  <c r="C391" i="4" s="1"/>
  <c r="AD390" i="4"/>
  <c r="AE390" i="4" s="1"/>
  <c r="AI390" i="4"/>
  <c r="AJ390" i="4" s="1"/>
  <c r="AF390" i="4"/>
  <c r="B391" i="4" s="1"/>
  <c r="I391" i="4" s="1"/>
  <c r="AK391" i="4"/>
  <c r="E391" i="4"/>
  <c r="O392" i="4"/>
  <c r="AN392" i="4" a="1"/>
  <c r="AH390" i="4" l="1"/>
  <c r="D391" i="4" s="1"/>
  <c r="L391" i="4" s="1"/>
  <c r="U391" i="4" s="1"/>
  <c r="V391" i="4" s="1"/>
  <c r="W391" i="4" s="1"/>
  <c r="AL391" i="4"/>
  <c r="AN392" i="4"/>
  <c r="F391" i="4"/>
  <c r="AM391" i="4" a="1"/>
  <c r="X391" i="4" l="1"/>
  <c r="M391" i="4"/>
  <c r="N391" i="4" s="1"/>
  <c r="G391" i="4" s="1"/>
  <c r="Y391" i="4"/>
  <c r="AM391" i="4"/>
  <c r="P391" i="4"/>
  <c r="Q391" i="4"/>
  <c r="R391" i="4"/>
  <c r="Z391" i="4"/>
  <c r="AA391" i="4" l="1"/>
  <c r="AB391" i="4" s="1"/>
  <c r="S391" i="4"/>
  <c r="H392" i="4"/>
  <c r="AC391" i="4"/>
  <c r="AD391" i="4" l="1"/>
  <c r="AE391" i="4" s="1"/>
  <c r="AF391" i="4"/>
  <c r="B392" i="4" s="1"/>
  <c r="AG391" i="4"/>
  <c r="C392" i="4" s="1"/>
  <c r="AI391" i="4"/>
  <c r="AJ391" i="4" s="1"/>
  <c r="K392" i="4"/>
  <c r="T391" i="4"/>
  <c r="AH391" i="4"/>
  <c r="D392" i="4" s="1"/>
  <c r="L392" i="4" s="1"/>
  <c r="U392" i="4" s="1"/>
  <c r="V392" i="4" s="1"/>
  <c r="W392" i="4" s="1"/>
  <c r="AL392" i="4"/>
  <c r="I392" i="4"/>
  <c r="E392" i="4"/>
  <c r="O393" i="4"/>
  <c r="AN393" i="4" a="1"/>
  <c r="F392" i="4" l="1"/>
  <c r="X392" i="4" s="1"/>
  <c r="AK392" i="4"/>
  <c r="AN393" i="4"/>
  <c r="Y392" i="4"/>
  <c r="M392" i="4"/>
  <c r="Z392" i="4"/>
  <c r="AM392" i="4" a="1"/>
  <c r="AM392" i="4" l="1"/>
  <c r="AA392" i="4"/>
  <c r="AB392" i="4" s="1"/>
  <c r="N392" i="4"/>
  <c r="P392" i="4"/>
  <c r="R392" i="4"/>
  <c r="Q392" i="4" l="1"/>
  <c r="S392" i="4" s="1"/>
  <c r="T392" i="4" s="1"/>
  <c r="G392" i="4"/>
  <c r="AC392" i="4"/>
  <c r="H393" i="4"/>
  <c r="K393" i="4" l="1"/>
  <c r="AD392" i="4"/>
  <c r="AE392" i="4" s="1"/>
  <c r="AI392" i="4"/>
  <c r="AJ392" i="4" s="1"/>
  <c r="AG392" i="4"/>
  <c r="C393" i="4" s="1"/>
  <c r="AF392" i="4"/>
  <c r="AL393" i="4" l="1"/>
  <c r="AK393" i="4"/>
  <c r="AH392" i="4"/>
  <c r="D393" i="4" s="1"/>
  <c r="B393" i="4"/>
  <c r="AN394" i="4" a="1"/>
  <c r="AM393" i="4" a="1"/>
  <c r="O394" i="4"/>
  <c r="AN394" i="4" l="1"/>
  <c r="AM393" i="4"/>
  <c r="I393" i="4"/>
  <c r="L393" i="4"/>
  <c r="U393" i="4" s="1"/>
  <c r="V393" i="4" s="1"/>
  <c r="E393" i="4"/>
  <c r="F393" i="4" l="1"/>
  <c r="M393" i="4"/>
  <c r="P393" i="4" s="1"/>
  <c r="W393" i="4"/>
  <c r="Y393" i="4"/>
  <c r="Z393" i="4"/>
  <c r="R393" i="4"/>
  <c r="X393" i="4" l="1"/>
  <c r="N393" i="4"/>
  <c r="Q393" i="4" s="1"/>
  <c r="S393" i="4" s="1"/>
  <c r="T393" i="4" s="1"/>
  <c r="AA393" i="4"/>
  <c r="AB393" i="4" s="1"/>
  <c r="AC393" i="4"/>
  <c r="H394" i="4"/>
  <c r="G393" i="4" l="1"/>
  <c r="K394" i="4"/>
  <c r="AF393" i="4"/>
  <c r="AI393" i="4"/>
  <c r="AJ393" i="4" s="1"/>
  <c r="AD393" i="4"/>
  <c r="AE393" i="4" s="1"/>
  <c r="AG393" i="4"/>
  <c r="C394" i="4" s="1"/>
  <c r="AH393" i="4" l="1"/>
  <c r="D394" i="4" s="1"/>
  <c r="L394" i="4" s="1"/>
  <c r="U394" i="4" s="1"/>
  <c r="V394" i="4" s="1"/>
  <c r="B394" i="4"/>
  <c r="AK394" i="4"/>
  <c r="AL394" i="4"/>
  <c r="O395" i="4"/>
  <c r="AM394" i="4" a="1"/>
  <c r="AN395" i="4" a="1"/>
  <c r="AN395" i="4" l="1"/>
  <c r="I394" i="4"/>
  <c r="AM394" i="4"/>
  <c r="Y394" i="4"/>
  <c r="W394" i="4"/>
  <c r="M394" i="4"/>
  <c r="P394" i="4" s="1"/>
  <c r="E394" i="4"/>
  <c r="R394" i="4"/>
  <c r="Z394" i="4"/>
  <c r="F394" i="4" l="1"/>
  <c r="X394" i="4" s="1"/>
  <c r="AA394" i="4" s="1"/>
  <c r="AB394" i="4" s="1"/>
  <c r="N394" i="4"/>
  <c r="Q394" i="4" s="1"/>
  <c r="S394" i="4" s="1"/>
  <c r="H395" i="4"/>
  <c r="AC394" i="4"/>
  <c r="G394" i="4" l="1"/>
  <c r="K395" i="4"/>
  <c r="AG394" i="4"/>
  <c r="C395" i="4" s="1"/>
  <c r="AF394" i="4"/>
  <c r="AI394" i="4"/>
  <c r="AJ394" i="4" s="1"/>
  <c r="AD394" i="4"/>
  <c r="AE394" i="4" s="1"/>
  <c r="T394" i="4"/>
  <c r="AH394" i="4" l="1"/>
  <c r="D395" i="4" s="1"/>
  <c r="L395" i="4" s="1"/>
  <c r="U395" i="4" s="1"/>
  <c r="V395" i="4" s="1"/>
  <c r="AL395" i="4"/>
  <c r="AK395" i="4"/>
  <c r="B395" i="4"/>
  <c r="O396" i="4"/>
  <c r="AN396" i="4" a="1"/>
  <c r="AM395" i="4" a="1"/>
  <c r="AN396" i="4" l="1"/>
  <c r="AM395" i="4"/>
  <c r="M395" i="4"/>
  <c r="N395" i="4" s="1"/>
  <c r="I395" i="4"/>
  <c r="Y395" i="4"/>
  <c r="W395" i="4"/>
  <c r="E395" i="4"/>
  <c r="Z395" i="4"/>
  <c r="F395" i="4" l="1"/>
  <c r="G395" i="4" s="1"/>
  <c r="Q395" i="4"/>
  <c r="P395" i="4"/>
  <c r="R395" i="4"/>
  <c r="X395" i="4" l="1"/>
  <c r="AA395" i="4" s="1"/>
  <c r="AB395" i="4" s="1"/>
  <c r="S395" i="4"/>
  <c r="AC395" i="4"/>
  <c r="H396" i="4"/>
  <c r="K396" i="4" l="1"/>
  <c r="AF395" i="4"/>
  <c r="B396" i="4" s="1"/>
  <c r="AD395" i="4"/>
  <c r="AE395" i="4" s="1"/>
  <c r="AG395" i="4"/>
  <c r="C396" i="4" s="1"/>
  <c r="AI395" i="4"/>
  <c r="AJ395" i="4" s="1"/>
  <c r="T395" i="4"/>
  <c r="AN397" i="4" a="1"/>
  <c r="O397" i="4"/>
  <c r="AN397" i="4" l="1"/>
  <c r="AH395" i="4"/>
  <c r="D396" i="4" s="1"/>
  <c r="L396" i="4" s="1"/>
  <c r="U396" i="4" s="1"/>
  <c r="V396" i="4" s="1"/>
  <c r="W396" i="4" s="1"/>
  <c r="AL396" i="4"/>
  <c r="AK396" i="4"/>
  <c r="I396" i="4"/>
  <c r="E396" i="4"/>
  <c r="AM396" i="4" a="1"/>
  <c r="Y396" i="4" l="1"/>
  <c r="M396" i="4"/>
  <c r="P396" i="4" s="1"/>
  <c r="F396" i="4"/>
  <c r="X396" i="4" s="1"/>
  <c r="AM396" i="4"/>
  <c r="Z396" i="4"/>
  <c r="R396" i="4"/>
  <c r="N396" i="4" l="1"/>
  <c r="G396" i="4" s="1"/>
  <c r="AA396" i="4"/>
  <c r="AB396" i="4" s="1"/>
  <c r="Q396" i="4" l="1"/>
  <c r="S396" i="4" s="1"/>
  <c r="AC396" i="4"/>
  <c r="H397" i="4"/>
  <c r="K397" i="4" l="1"/>
  <c r="AD396" i="4"/>
  <c r="AE396" i="4" s="1"/>
  <c r="AF396" i="4"/>
  <c r="AI396" i="4"/>
  <c r="AJ396" i="4" s="1"/>
  <c r="AG396" i="4"/>
  <c r="C397" i="4" s="1"/>
  <c r="T396" i="4"/>
  <c r="B397" i="4"/>
  <c r="AN398" i="4" a="1"/>
  <c r="O398" i="4"/>
  <c r="AH396" i="4" l="1"/>
  <c r="D397" i="4" s="1"/>
  <c r="L397" i="4" s="1"/>
  <c r="U397" i="4" s="1"/>
  <c r="V397" i="4" s="1"/>
  <c r="W397" i="4" s="1"/>
  <c r="AL397" i="4"/>
  <c r="AK397" i="4"/>
  <c r="AN398" i="4"/>
  <c r="I397" i="4"/>
  <c r="E397" i="4"/>
  <c r="AM397" i="4" a="1"/>
  <c r="M397" i="4" l="1"/>
  <c r="N397" i="4" s="1"/>
  <c r="Y397" i="4"/>
  <c r="AM397" i="4"/>
  <c r="F397" i="4"/>
  <c r="G397" i="4" s="1"/>
  <c r="Q397" i="4"/>
  <c r="P397" i="4"/>
  <c r="Z397" i="4"/>
  <c r="R397" i="4"/>
  <c r="X397" i="4" l="1"/>
  <c r="AA397" i="4"/>
  <c r="AB397" i="4" s="1"/>
  <c r="S397" i="4"/>
  <c r="AC397" i="4"/>
  <c r="H398" i="4"/>
  <c r="K398" i="4" l="1"/>
  <c r="AF397" i="4"/>
  <c r="B398" i="4" s="1"/>
  <c r="AD397" i="4"/>
  <c r="AE397" i="4" s="1"/>
  <c r="AG397" i="4"/>
  <c r="C398" i="4" s="1"/>
  <c r="AI397" i="4"/>
  <c r="AJ397" i="4" s="1"/>
  <c r="T397" i="4"/>
  <c r="O399" i="4"/>
  <c r="AN399" i="4" a="1"/>
  <c r="AN399" i="4" l="1"/>
  <c r="AH397" i="4"/>
  <c r="D398" i="4" s="1"/>
  <c r="L398" i="4" s="1"/>
  <c r="U398" i="4" s="1"/>
  <c r="V398" i="4" s="1"/>
  <c r="Y398" i="4" s="1"/>
  <c r="AL398" i="4"/>
  <c r="AK398" i="4"/>
  <c r="I398" i="4"/>
  <c r="E398" i="4"/>
  <c r="AM398" i="4" a="1"/>
  <c r="Z398" i="4"/>
  <c r="F398" i="4" l="1"/>
  <c r="W398" i="4"/>
  <c r="M398" i="4"/>
  <c r="N398" i="4" s="1"/>
  <c r="AM398" i="4"/>
  <c r="X398" i="4" l="1"/>
  <c r="AA398" i="4" s="1"/>
  <c r="AB398" i="4" s="1"/>
  <c r="P398" i="4"/>
  <c r="Q398" i="4"/>
  <c r="G398" i="4"/>
  <c r="R398" i="4"/>
  <c r="S398" i="4" l="1"/>
  <c r="T398" i="4" s="1"/>
  <c r="H399" i="4"/>
  <c r="AC398" i="4"/>
  <c r="K399" i="4" l="1"/>
  <c r="AG398" i="4"/>
  <c r="C399" i="4" s="1"/>
  <c r="AD398" i="4"/>
  <c r="AE398" i="4" s="1"/>
  <c r="AI398" i="4"/>
  <c r="AJ398" i="4" s="1"/>
  <c r="AF398" i="4"/>
  <c r="B399" i="4" s="1"/>
  <c r="O400" i="4"/>
  <c r="AN400" i="4" a="1"/>
  <c r="AL399" i="4" l="1"/>
  <c r="AH398" i="4"/>
  <c r="D399" i="4" s="1"/>
  <c r="L399" i="4" s="1"/>
  <c r="U399" i="4" s="1"/>
  <c r="V399" i="4" s="1"/>
  <c r="Y399" i="4" s="1"/>
  <c r="AK399" i="4"/>
  <c r="AN400" i="4"/>
  <c r="I399" i="4"/>
  <c r="E399" i="4"/>
  <c r="Z399" i="4"/>
  <c r="AM399" i="4" a="1"/>
  <c r="F399" i="4" l="1"/>
  <c r="W399" i="4"/>
  <c r="X399" i="4" s="1"/>
  <c r="AA399" i="4" s="1"/>
  <c r="AB399" i="4" s="1"/>
  <c r="M399" i="4"/>
  <c r="AM399" i="4"/>
  <c r="P399" i="4" l="1"/>
  <c r="N399" i="4"/>
  <c r="R399" i="4"/>
  <c r="Q399" i="4" l="1"/>
  <c r="S399" i="4" s="1"/>
  <c r="G399" i="4"/>
  <c r="AC399" i="4"/>
  <c r="H400" i="4"/>
  <c r="K400" i="4" l="1"/>
  <c r="AI399" i="4"/>
  <c r="AJ399" i="4" s="1"/>
  <c r="AG399" i="4"/>
  <c r="C400" i="4" s="1"/>
  <c r="AD399" i="4"/>
  <c r="AE399" i="4" s="1"/>
  <c r="AF399" i="4"/>
  <c r="T399" i="4"/>
  <c r="AH399" i="4" l="1"/>
  <c r="D400" i="4" s="1"/>
  <c r="L400" i="4" s="1"/>
  <c r="U400" i="4" s="1"/>
  <c r="V400" i="4" s="1"/>
  <c r="AK400" i="4"/>
  <c r="B400" i="4"/>
  <c r="AL400" i="4"/>
  <c r="AM400" i="4" a="1"/>
  <c r="AN401" i="4" a="1"/>
  <c r="O401" i="4"/>
  <c r="W400" i="4" l="1"/>
  <c r="Y400" i="4"/>
  <c r="M400" i="4"/>
  <c r="P400" i="4" s="1"/>
  <c r="AN401" i="4"/>
  <c r="AM400" i="4"/>
  <c r="I400" i="4"/>
  <c r="N400" i="4"/>
  <c r="E400" i="4"/>
  <c r="R400" i="4"/>
  <c r="Z400" i="4"/>
  <c r="F400" i="4" l="1"/>
  <c r="X400" i="4" s="1"/>
  <c r="AA400" i="4" s="1"/>
  <c r="AB400" i="4" s="1"/>
  <c r="Q400" i="4"/>
  <c r="S400" i="4" s="1"/>
  <c r="H401" i="4"/>
  <c r="AC400" i="4"/>
  <c r="G400" i="4" l="1"/>
  <c r="K401" i="4"/>
  <c r="AG400" i="4"/>
  <c r="C401" i="4" s="1"/>
  <c r="AI400" i="4"/>
  <c r="AJ400" i="4" s="1"/>
  <c r="AD400" i="4"/>
  <c r="AE400" i="4" s="1"/>
  <c r="AF400" i="4"/>
  <c r="B401" i="4" s="1"/>
  <c r="T400" i="4"/>
  <c r="AN402" i="4" a="1"/>
  <c r="O402" i="4"/>
  <c r="AL401" i="4" l="1"/>
  <c r="AK401" i="4"/>
  <c r="AN402" i="4"/>
  <c r="I401" i="4"/>
  <c r="AH400" i="4"/>
  <c r="D401" i="4" s="1"/>
  <c r="L401" i="4" s="1"/>
  <c r="U401" i="4" s="1"/>
  <c r="V401" i="4" s="1"/>
  <c r="E401" i="4"/>
  <c r="AM401" i="4" a="1"/>
  <c r="F401" i="4" l="1"/>
  <c r="AM401" i="4"/>
  <c r="M401" i="4"/>
  <c r="N401" i="4" s="1"/>
  <c r="Y401" i="4"/>
  <c r="W401" i="4"/>
  <c r="X401" i="4" s="1"/>
  <c r="Z401" i="4"/>
  <c r="P401" i="4" l="1"/>
  <c r="AA401" i="4"/>
  <c r="AB401" i="4" s="1"/>
  <c r="Q401" i="4"/>
  <c r="G401" i="4"/>
  <c r="R401" i="4"/>
  <c r="S401" i="4" l="1"/>
  <c r="T401" i="4" s="1"/>
  <c r="AC401" i="4"/>
  <c r="H402" i="4"/>
  <c r="AF401" i="4" l="1"/>
  <c r="B402" i="4" s="1"/>
  <c r="AI401" i="4"/>
  <c r="AJ401" i="4" s="1"/>
  <c r="AD401" i="4"/>
  <c r="AE401" i="4" s="1"/>
  <c r="AG401" i="4"/>
  <c r="C402" i="4" s="1"/>
  <c r="K402" i="4"/>
  <c r="AN403" i="4" a="1"/>
  <c r="O403" i="4"/>
  <c r="AN403" i="4" l="1"/>
  <c r="AL402" i="4"/>
  <c r="AK402" i="4"/>
  <c r="AH401" i="4"/>
  <c r="D402" i="4" s="1"/>
  <c r="L402" i="4" s="1"/>
  <c r="U402" i="4" s="1"/>
  <c r="V402" i="4" s="1"/>
  <c r="I402" i="4"/>
  <c r="E402" i="4"/>
  <c r="AM402" i="4" a="1"/>
  <c r="F402" i="4" l="1"/>
  <c r="AM402" i="4"/>
  <c r="Y402" i="4"/>
  <c r="W402" i="4"/>
  <c r="X402" i="4" s="1"/>
  <c r="M402" i="4"/>
  <c r="Z402" i="4"/>
  <c r="P402" i="4" l="1"/>
  <c r="N402" i="4"/>
  <c r="AA402" i="4"/>
  <c r="AB402" i="4" s="1"/>
  <c r="R402" i="4"/>
  <c r="G402" i="4" l="1"/>
  <c r="Q402" i="4"/>
  <c r="S402" i="4" s="1"/>
  <c r="H403" i="4"/>
  <c r="AC402" i="4"/>
  <c r="K403" i="4" l="1"/>
  <c r="AD402" i="4"/>
  <c r="AE402" i="4" s="1"/>
  <c r="AI402" i="4"/>
  <c r="AJ402" i="4" s="1"/>
  <c r="AG402" i="4"/>
  <c r="C403" i="4" s="1"/>
  <c r="AF402" i="4"/>
  <c r="T402" i="4"/>
  <c r="AK403" i="4" l="1"/>
  <c r="AL403" i="4"/>
  <c r="B403" i="4"/>
  <c r="AH402" i="4"/>
  <c r="D403" i="4" s="1"/>
  <c r="AM403" i="4" a="1"/>
  <c r="O404" i="4"/>
  <c r="AN404" i="4" a="1"/>
  <c r="AN404" i="4" l="1"/>
  <c r="AM403" i="4"/>
  <c r="I403" i="4"/>
  <c r="L403" i="4"/>
  <c r="U403" i="4" s="1"/>
  <c r="V403" i="4" s="1"/>
  <c r="E403" i="4"/>
  <c r="F403" i="4" l="1"/>
  <c r="W403" i="4"/>
  <c r="X403" i="4" s="1"/>
  <c r="Y403" i="4"/>
  <c r="M403" i="4"/>
  <c r="Z403" i="4"/>
  <c r="P403" i="4" l="1"/>
  <c r="N403" i="4"/>
  <c r="Q403" i="4" s="1"/>
  <c r="AA403" i="4"/>
  <c r="AB403" i="4" s="1"/>
  <c r="R403" i="4"/>
  <c r="S403" i="4" l="1"/>
  <c r="G403" i="4"/>
  <c r="AC403" i="4"/>
  <c r="H404" i="4"/>
  <c r="K404" i="4" l="1"/>
  <c r="AI403" i="4"/>
  <c r="AJ403" i="4" s="1"/>
  <c r="AD403" i="4"/>
  <c r="AE403" i="4" s="1"/>
  <c r="AG403" i="4"/>
  <c r="C404" i="4" s="1"/>
  <c r="AF403" i="4"/>
  <c r="B404" i="4" s="1"/>
  <c r="T403" i="4"/>
  <c r="AN405" i="4" a="1"/>
  <c r="O405" i="4"/>
  <c r="AN405" i="4" l="1"/>
  <c r="I404" i="4"/>
  <c r="AL404" i="4"/>
  <c r="AH403" i="4"/>
  <c r="D404" i="4" s="1"/>
  <c r="AK404" i="4"/>
  <c r="E404" i="4"/>
  <c r="AM404" i="4" a="1"/>
  <c r="F404" i="4" l="1"/>
  <c r="AM404" i="4"/>
  <c r="L404" i="4"/>
  <c r="U404" i="4" s="1"/>
  <c r="V404" i="4" s="1"/>
  <c r="Y404" i="4" l="1"/>
  <c r="W404" i="4"/>
  <c r="X404" i="4" s="1"/>
  <c r="M404" i="4"/>
  <c r="Z404" i="4"/>
  <c r="N404" i="4" l="1"/>
  <c r="P404" i="4"/>
  <c r="AA404" i="4"/>
  <c r="AB404" i="4" s="1"/>
  <c r="R404" i="4"/>
  <c r="Q404" i="4" l="1"/>
  <c r="S404" i="4" s="1"/>
  <c r="G404" i="4"/>
  <c r="AC404" i="4"/>
  <c r="H405" i="4"/>
  <c r="K405" i="4" l="1"/>
  <c r="AD404" i="4"/>
  <c r="AE404" i="4" s="1"/>
  <c r="AI404" i="4"/>
  <c r="AJ404" i="4" s="1"/>
  <c r="AF404" i="4"/>
  <c r="AG404" i="4"/>
  <c r="C405" i="4" s="1"/>
  <c r="T404" i="4"/>
  <c r="AH404" i="4" l="1"/>
  <c r="D405" i="4" s="1"/>
  <c r="B405" i="4"/>
  <c r="AK405" i="4"/>
  <c r="AL405" i="4"/>
  <c r="AN406" i="4" a="1"/>
  <c r="AM405" i="4" a="1"/>
  <c r="O406" i="4"/>
  <c r="AN406" i="4" l="1"/>
  <c r="AM405" i="4"/>
  <c r="I405" i="4"/>
  <c r="L405" i="4"/>
  <c r="U405" i="4" s="1"/>
  <c r="V405" i="4" s="1"/>
  <c r="W405" i="4" s="1"/>
  <c r="E405" i="4"/>
  <c r="F405" i="4" l="1"/>
  <c r="X405" i="4" s="1"/>
  <c r="M405" i="4"/>
  <c r="Y405" i="4"/>
  <c r="Z405" i="4"/>
  <c r="AA405" i="4" l="1"/>
  <c r="AB405" i="4" s="1"/>
  <c r="P405" i="4"/>
  <c r="N405" i="4"/>
  <c r="Q405" i="4" s="1"/>
  <c r="R405" i="4"/>
  <c r="S405" i="4" l="1"/>
  <c r="T405" i="4" s="1"/>
  <c r="G405" i="4"/>
  <c r="H406" i="4"/>
  <c r="AC405" i="4"/>
  <c r="K406" i="4" l="1"/>
  <c r="AI405" i="4"/>
  <c r="AJ405" i="4" s="1"/>
  <c r="AD405" i="4"/>
  <c r="AE405" i="4" s="1"/>
  <c r="AG405" i="4"/>
  <c r="C406" i="4" s="1"/>
  <c r="AF405" i="4"/>
  <c r="AK406" i="4" l="1"/>
  <c r="B406" i="4"/>
  <c r="AH405" i="4"/>
  <c r="D406" i="4" s="1"/>
  <c r="AL406" i="4"/>
  <c r="AM406" i="4" a="1"/>
  <c r="O407" i="4"/>
  <c r="AN407" i="4" a="1"/>
  <c r="AN407" i="4" l="1"/>
  <c r="AM406" i="4"/>
  <c r="L406" i="4"/>
  <c r="U406" i="4" s="1"/>
  <c r="V406" i="4" s="1"/>
  <c r="I406" i="4"/>
  <c r="E406" i="4"/>
  <c r="F406" i="4" l="1"/>
  <c r="M406" i="4"/>
  <c r="P406" i="4" s="1"/>
  <c r="W406" i="4"/>
  <c r="X406" i="4" s="1"/>
  <c r="Y406" i="4"/>
  <c r="Z406" i="4"/>
  <c r="R406" i="4"/>
  <c r="N406" i="4" l="1"/>
  <c r="Q406" i="4" s="1"/>
  <c r="S406" i="4" s="1"/>
  <c r="T406" i="4" s="1"/>
  <c r="AA406" i="4"/>
  <c r="AB406" i="4" s="1"/>
  <c r="H407" i="4"/>
  <c r="AC406" i="4"/>
  <c r="G406" i="4" l="1"/>
  <c r="K407" i="4"/>
  <c r="AD406" i="4"/>
  <c r="AE406" i="4" s="1"/>
  <c r="AI406" i="4"/>
  <c r="AJ406" i="4" s="1"/>
  <c r="AG406" i="4"/>
  <c r="C407" i="4" s="1"/>
  <c r="AF406" i="4"/>
  <c r="B407" i="4" s="1"/>
  <c r="AN408" i="4" a="1"/>
  <c r="O408" i="4"/>
  <c r="AN408" i="4" l="1"/>
  <c r="AK407" i="4"/>
  <c r="I407" i="4"/>
  <c r="AH406" i="4"/>
  <c r="D407" i="4" s="1"/>
  <c r="AL407" i="4"/>
  <c r="E407" i="4"/>
  <c r="AM407" i="4" a="1"/>
  <c r="F407" i="4" l="1"/>
  <c r="AM407" i="4"/>
  <c r="L407" i="4"/>
  <c r="U407" i="4" s="1"/>
  <c r="V407" i="4" s="1"/>
  <c r="W407" i="4" l="1"/>
  <c r="X407" i="4" s="1"/>
  <c r="Y407" i="4"/>
  <c r="M407" i="4"/>
  <c r="Z407" i="4"/>
  <c r="N407" i="4" l="1"/>
  <c r="Q407" i="4" s="1"/>
  <c r="P407" i="4"/>
  <c r="AA407" i="4"/>
  <c r="AB407" i="4" s="1"/>
  <c r="R407" i="4"/>
  <c r="G407" i="4" l="1"/>
  <c r="S407" i="4"/>
  <c r="H408" i="4"/>
  <c r="AC407" i="4"/>
  <c r="K408" i="4" l="1"/>
  <c r="AD407" i="4"/>
  <c r="AE407" i="4" s="1"/>
  <c r="AI407" i="4"/>
  <c r="AJ407" i="4" s="1"/>
  <c r="AG407" i="4"/>
  <c r="C408" i="4" s="1"/>
  <c r="AF407" i="4"/>
  <c r="T407" i="4"/>
  <c r="AH407" i="4" l="1"/>
  <c r="D408" i="4" s="1"/>
  <c r="L408" i="4" s="1"/>
  <c r="U408" i="4" s="1"/>
  <c r="V408" i="4" s="1"/>
  <c r="AL408" i="4"/>
  <c r="AK408" i="4"/>
  <c r="B408" i="4"/>
  <c r="AN409" i="4" a="1"/>
  <c r="AM408" i="4" a="1"/>
  <c r="O409" i="4"/>
  <c r="AN409" i="4" l="1"/>
  <c r="AM408" i="4"/>
  <c r="W408" i="4"/>
  <c r="Y408" i="4"/>
  <c r="M408" i="4"/>
  <c r="N408" i="4" s="1"/>
  <c r="I408" i="4"/>
  <c r="E408" i="4"/>
  <c r="Z408" i="4"/>
  <c r="F408" i="4" l="1"/>
  <c r="G408" i="4" s="1"/>
  <c r="P408" i="4"/>
  <c r="Q408" i="4"/>
  <c r="R408" i="4"/>
  <c r="X408" i="4" l="1"/>
  <c r="AA408" i="4" s="1"/>
  <c r="AB408" i="4" s="1"/>
  <c r="S408" i="4"/>
  <c r="H409" i="4"/>
  <c r="AC408" i="4"/>
  <c r="K409" i="4" l="1"/>
  <c r="AG408" i="4"/>
  <c r="C409" i="4" s="1"/>
  <c r="AF408" i="4"/>
  <c r="B409" i="4" s="1"/>
  <c r="AD408" i="4"/>
  <c r="AE408" i="4" s="1"/>
  <c r="AI408" i="4"/>
  <c r="AJ408" i="4" s="1"/>
  <c r="T408" i="4"/>
  <c r="AN410" i="4" a="1"/>
  <c r="O410" i="4"/>
  <c r="AN410" i="4" l="1"/>
  <c r="AK409" i="4"/>
  <c r="AL409" i="4"/>
  <c r="AH408" i="4"/>
  <c r="D409" i="4" s="1"/>
  <c r="L409" i="4" s="1"/>
  <c r="U409" i="4" s="1"/>
  <c r="V409" i="4" s="1"/>
  <c r="W409" i="4" s="1"/>
  <c r="I409" i="4"/>
  <c r="E409" i="4"/>
  <c r="AM409" i="4" a="1"/>
  <c r="F409" i="4" l="1"/>
  <c r="X409" i="4" s="1"/>
  <c r="AM409" i="4"/>
  <c r="Y409" i="4"/>
  <c r="M409" i="4"/>
  <c r="P409" i="4" s="1"/>
  <c r="R409" i="4"/>
  <c r="Z409" i="4"/>
  <c r="N409" i="4" l="1"/>
  <c r="G409" i="4" s="1"/>
  <c r="AA409" i="4"/>
  <c r="AB409" i="4" s="1"/>
  <c r="Q409" i="4" l="1"/>
  <c r="S409" i="4" s="1"/>
  <c r="AC409" i="4"/>
  <c r="H410" i="4"/>
  <c r="AG409" i="4" l="1"/>
  <c r="C410" i="4" s="1"/>
  <c r="AD409" i="4"/>
  <c r="AE409" i="4" s="1"/>
  <c r="AF409" i="4"/>
  <c r="B410" i="4" s="1"/>
  <c r="AI409" i="4"/>
  <c r="AJ409" i="4" s="1"/>
  <c r="K410" i="4"/>
  <c r="T409" i="4"/>
  <c r="AN411" i="4" a="1"/>
  <c r="O411" i="4"/>
  <c r="AL410" i="4" l="1"/>
  <c r="AN411" i="4"/>
  <c r="AH409" i="4"/>
  <c r="D410" i="4" s="1"/>
  <c r="L410" i="4" s="1"/>
  <c r="U410" i="4" s="1"/>
  <c r="V410" i="4" s="1"/>
  <c r="W410" i="4" s="1"/>
  <c r="I410" i="4"/>
  <c r="AK410" i="4"/>
  <c r="E410" i="4"/>
  <c r="AM410" i="4" a="1"/>
  <c r="F410" i="4" l="1"/>
  <c r="X410" i="4" s="1"/>
  <c r="AM410" i="4"/>
  <c r="Y410" i="4"/>
  <c r="M410" i="4"/>
  <c r="P410" i="4" s="1"/>
  <c r="Z410" i="4"/>
  <c r="R410" i="4"/>
  <c r="N410" i="4" l="1"/>
  <c r="Q410" i="4" s="1"/>
  <c r="S410" i="4" s="1"/>
  <c r="AA410" i="4"/>
  <c r="AB410" i="4" s="1"/>
  <c r="H411" i="4"/>
  <c r="AC410" i="4"/>
  <c r="G410" i="4" l="1"/>
  <c r="K411" i="4"/>
  <c r="AI410" i="4"/>
  <c r="AJ410" i="4" s="1"/>
  <c r="AD410" i="4"/>
  <c r="AE410" i="4" s="1"/>
  <c r="AG410" i="4"/>
  <c r="C411" i="4" s="1"/>
  <c r="AF410" i="4"/>
  <c r="T410" i="4"/>
  <c r="AH410" i="4" l="1"/>
  <c r="D411" i="4" s="1"/>
  <c r="L411" i="4" s="1"/>
  <c r="U411" i="4" s="1"/>
  <c r="V411" i="4" s="1"/>
  <c r="AL411" i="4"/>
  <c r="AK411" i="4"/>
  <c r="B411" i="4"/>
  <c r="AM411" i="4" a="1"/>
  <c r="AN412" i="4" a="1"/>
  <c r="O412" i="4"/>
  <c r="M411" i="4" l="1"/>
  <c r="AN412" i="4"/>
  <c r="I411" i="4"/>
  <c r="Y411" i="4"/>
  <c r="W411" i="4"/>
  <c r="AM411" i="4"/>
  <c r="P411" i="4"/>
  <c r="N411" i="4"/>
  <c r="E411" i="4"/>
  <c r="R411" i="4"/>
  <c r="Z411" i="4"/>
  <c r="F411" i="4" l="1"/>
  <c r="X411" i="4" s="1"/>
  <c r="AA411" i="4" s="1"/>
  <c r="AB411" i="4" s="1"/>
  <c r="Q411" i="4"/>
  <c r="S411" i="4" s="1"/>
  <c r="AC411" i="4"/>
  <c r="H412" i="4"/>
  <c r="G411" i="4" l="1"/>
  <c r="K412" i="4"/>
  <c r="AD411" i="4"/>
  <c r="AE411" i="4" s="1"/>
  <c r="AF411" i="4"/>
  <c r="AG411" i="4"/>
  <c r="C412" i="4" s="1"/>
  <c r="AI411" i="4"/>
  <c r="AJ411" i="4" s="1"/>
  <c r="T411" i="4"/>
  <c r="AL412" i="4" l="1"/>
  <c r="AH411" i="4"/>
  <c r="D412" i="4" s="1"/>
  <c r="AK412" i="4"/>
  <c r="B412" i="4"/>
  <c r="AM412" i="4" a="1"/>
  <c r="AN413" i="4" a="1"/>
  <c r="O413" i="4"/>
  <c r="AN413" i="4" l="1"/>
  <c r="AM412" i="4"/>
  <c r="I412" i="4"/>
  <c r="L412" i="4"/>
  <c r="U412" i="4" s="1"/>
  <c r="V412" i="4" s="1"/>
  <c r="E412" i="4"/>
  <c r="F412" i="4" l="1"/>
  <c r="W412" i="4"/>
  <c r="Y412" i="4"/>
  <c r="M412" i="4"/>
  <c r="Z412" i="4"/>
  <c r="X412" i="4" l="1"/>
  <c r="AA412" i="4" s="1"/>
  <c r="AB412" i="4" s="1"/>
  <c r="N412" i="4"/>
  <c r="P412" i="4"/>
  <c r="R412" i="4"/>
  <c r="Q412" i="4" l="1"/>
  <c r="S412" i="4" s="1"/>
  <c r="T412" i="4" s="1"/>
  <c r="G412" i="4"/>
  <c r="AC412" i="4"/>
  <c r="H413" i="4"/>
  <c r="K413" i="4" l="1"/>
  <c r="AF412" i="4"/>
  <c r="AG412" i="4"/>
  <c r="C413" i="4" s="1"/>
  <c r="AD412" i="4"/>
  <c r="AE412" i="4" s="1"/>
  <c r="AI412" i="4"/>
  <c r="AJ412" i="4" s="1"/>
  <c r="AL413" i="4" l="1"/>
  <c r="AH412" i="4"/>
  <c r="D413" i="4" s="1"/>
  <c r="B413" i="4"/>
  <c r="AK413" i="4"/>
  <c r="AN414" i="4" a="1"/>
  <c r="O414" i="4"/>
  <c r="AM413" i="4" a="1"/>
  <c r="AN414" i="4" l="1"/>
  <c r="AM413" i="4"/>
  <c r="I413" i="4"/>
  <c r="L413" i="4"/>
  <c r="U413" i="4" s="1"/>
  <c r="V413" i="4" s="1"/>
  <c r="E413" i="4"/>
  <c r="F413" i="4" l="1"/>
  <c r="W413" i="4"/>
  <c r="Y413" i="4"/>
  <c r="M413" i="4"/>
  <c r="Z413" i="4"/>
  <c r="X413" i="4" l="1"/>
  <c r="AA413" i="4" s="1"/>
  <c r="AB413" i="4" s="1"/>
  <c r="N413" i="4"/>
  <c r="Q413" i="4" s="1"/>
  <c r="P413" i="4"/>
  <c r="R413" i="4"/>
  <c r="S413" i="4" l="1"/>
  <c r="T413" i="4" s="1"/>
  <c r="G413" i="4"/>
  <c r="H414" i="4"/>
  <c r="AC413" i="4"/>
  <c r="K414" i="4" l="1"/>
  <c r="AG413" i="4"/>
  <c r="C414" i="4" s="1"/>
  <c r="AI413" i="4"/>
  <c r="AJ413" i="4" s="1"/>
  <c r="AD413" i="4"/>
  <c r="AE413" i="4" s="1"/>
  <c r="AF413" i="4"/>
  <c r="AK414" i="4" l="1"/>
  <c r="AL414" i="4"/>
  <c r="AH413" i="4"/>
  <c r="D414" i="4" s="1"/>
  <c r="B414" i="4"/>
  <c r="AM414" i="4" a="1"/>
  <c r="AN415" i="4" a="1"/>
  <c r="O415" i="4"/>
  <c r="AN415" i="4" l="1"/>
  <c r="AM414" i="4"/>
  <c r="I414" i="4"/>
  <c r="L414" i="4"/>
  <c r="U414" i="4" s="1"/>
  <c r="V414" i="4" s="1"/>
  <c r="E414" i="4"/>
  <c r="F414" i="4" l="1"/>
  <c r="W414" i="4"/>
  <c r="Y414" i="4"/>
  <c r="M414" i="4"/>
  <c r="Z414" i="4"/>
  <c r="X414" i="4" l="1"/>
  <c r="AA414" i="4" s="1"/>
  <c r="AB414" i="4" s="1"/>
  <c r="P414" i="4"/>
  <c r="N414" i="4"/>
  <c r="Q414" i="4" s="1"/>
  <c r="R414" i="4"/>
  <c r="S414" i="4" l="1"/>
  <c r="T414" i="4" s="1"/>
  <c r="G414" i="4"/>
  <c r="AC414" i="4"/>
  <c r="H415" i="4"/>
  <c r="K415" i="4" l="1"/>
  <c r="AD414" i="4"/>
  <c r="AE414" i="4" s="1"/>
  <c r="AI414" i="4"/>
  <c r="AJ414" i="4" s="1"/>
  <c r="AG414" i="4"/>
  <c r="C415" i="4" s="1"/>
  <c r="AF414" i="4"/>
  <c r="AH414" i="4" l="1"/>
  <c r="D415" i="4" s="1"/>
  <c r="L415" i="4" s="1"/>
  <c r="U415" i="4" s="1"/>
  <c r="V415" i="4" s="1"/>
  <c r="AL415" i="4"/>
  <c r="AK415" i="4"/>
  <c r="B415" i="4"/>
  <c r="AN416" i="4" a="1"/>
  <c r="O416" i="4"/>
  <c r="AM415" i="4" a="1"/>
  <c r="AN416" i="4" l="1"/>
  <c r="AM415" i="4"/>
  <c r="Y415" i="4"/>
  <c r="M415" i="4"/>
  <c r="N415" i="4" s="1"/>
  <c r="I415" i="4"/>
  <c r="W415" i="4"/>
  <c r="E415" i="4"/>
  <c r="Z415" i="4"/>
  <c r="F415" i="4" l="1"/>
  <c r="X415" i="4" s="1"/>
  <c r="AA415" i="4" s="1"/>
  <c r="AB415" i="4" s="1"/>
  <c r="P415" i="4"/>
  <c r="Q415" i="4"/>
  <c r="R415" i="4"/>
  <c r="G415" i="4" l="1"/>
  <c r="S415" i="4"/>
  <c r="T415" i="4" s="1"/>
  <c r="AC415" i="4"/>
  <c r="H416" i="4"/>
  <c r="AI415" i="4" l="1"/>
  <c r="AJ415" i="4" s="1"/>
  <c r="AD415" i="4"/>
  <c r="AE415" i="4" s="1"/>
  <c r="AF415" i="4"/>
  <c r="B416" i="4" s="1"/>
  <c r="AG415" i="4"/>
  <c r="C416" i="4" s="1"/>
  <c r="K416" i="4"/>
  <c r="AN417" i="4" a="1"/>
  <c r="O417" i="4"/>
  <c r="AN417" i="4" l="1"/>
  <c r="AL416" i="4"/>
  <c r="AK416" i="4"/>
  <c r="AH415" i="4"/>
  <c r="D416" i="4" s="1"/>
  <c r="L416" i="4" s="1"/>
  <c r="U416" i="4" s="1"/>
  <c r="V416" i="4" s="1"/>
  <c r="W416" i="4" s="1"/>
  <c r="I416" i="4"/>
  <c r="E416" i="4"/>
  <c r="AM416" i="4" a="1"/>
  <c r="F416" i="4" l="1"/>
  <c r="X416" i="4" s="1"/>
  <c r="AM416" i="4"/>
  <c r="Y416" i="4"/>
  <c r="M416" i="4"/>
  <c r="P416" i="4" s="1"/>
  <c r="Z416" i="4"/>
  <c r="R416" i="4"/>
  <c r="N416" i="4" l="1"/>
  <c r="Q416" i="4" s="1"/>
  <c r="S416" i="4" s="1"/>
  <c r="AA416" i="4"/>
  <c r="AB416" i="4" s="1"/>
  <c r="AC416" i="4"/>
  <c r="H417" i="4"/>
  <c r="G416" i="4" l="1"/>
  <c r="K417" i="4"/>
  <c r="AD416" i="4"/>
  <c r="AE416" i="4" s="1"/>
  <c r="AG416" i="4"/>
  <c r="C417" i="4" s="1"/>
  <c r="AF416" i="4"/>
  <c r="B417" i="4" s="1"/>
  <c r="AI416" i="4"/>
  <c r="AJ416" i="4" s="1"/>
  <c r="T416" i="4"/>
  <c r="O418" i="4"/>
  <c r="AN418" i="4" a="1"/>
  <c r="AN418" i="4" l="1"/>
  <c r="AK417" i="4"/>
  <c r="AL417" i="4"/>
  <c r="AH416" i="4"/>
  <c r="D417" i="4" s="1"/>
  <c r="L417" i="4" s="1"/>
  <c r="U417" i="4" s="1"/>
  <c r="V417" i="4" s="1"/>
  <c r="W417" i="4" s="1"/>
  <c r="I417" i="4"/>
  <c r="E417" i="4"/>
  <c r="AM417" i="4" a="1"/>
  <c r="F417" i="4" l="1"/>
  <c r="X417" i="4" s="1"/>
  <c r="AM417" i="4"/>
  <c r="M417" i="4"/>
  <c r="N417" i="4" s="1"/>
  <c r="Y417" i="4"/>
  <c r="Z417" i="4"/>
  <c r="P417" i="4" l="1"/>
  <c r="AA417" i="4"/>
  <c r="AB417" i="4" s="1"/>
  <c r="Q417" i="4"/>
  <c r="G417" i="4"/>
  <c r="R417" i="4"/>
  <c r="S417" i="4" l="1"/>
  <c r="H418" i="4"/>
  <c r="AC417" i="4"/>
  <c r="AD417" i="4" l="1"/>
  <c r="AE417" i="4" s="1"/>
  <c r="AG417" i="4"/>
  <c r="C418" i="4" s="1"/>
  <c r="AI417" i="4"/>
  <c r="AJ417" i="4" s="1"/>
  <c r="AF417" i="4"/>
  <c r="B418" i="4" s="1"/>
  <c r="K418" i="4"/>
  <c r="T417" i="4"/>
  <c r="AN419" i="4" a="1"/>
  <c r="O419" i="4"/>
  <c r="AN419" i="4" l="1"/>
  <c r="AH417" i="4"/>
  <c r="D418" i="4" s="1"/>
  <c r="L418" i="4" s="1"/>
  <c r="AK418" i="4"/>
  <c r="AL418" i="4"/>
  <c r="I418" i="4"/>
  <c r="E418" i="4"/>
  <c r="AM418" i="4" a="1"/>
  <c r="F418" i="4" l="1"/>
  <c r="U418" i="4"/>
  <c r="V418" i="4" s="1"/>
  <c r="M418" i="4"/>
  <c r="AM418" i="4"/>
  <c r="P418" i="4" l="1"/>
  <c r="N418" i="4"/>
  <c r="W418" i="4"/>
  <c r="X418" i="4" s="1"/>
  <c r="Y418" i="4"/>
  <c r="R418" i="4"/>
  <c r="Z418" i="4"/>
  <c r="AA418" i="4" l="1"/>
  <c r="AB418" i="4" s="1"/>
  <c r="G418" i="4"/>
  <c r="Q418" i="4"/>
  <c r="S418" i="4" s="1"/>
  <c r="H419" i="4"/>
  <c r="AC418" i="4"/>
  <c r="K419" i="4" l="1"/>
  <c r="AD418" i="4"/>
  <c r="AE418" i="4" s="1"/>
  <c r="AI418" i="4"/>
  <c r="AJ418" i="4" s="1"/>
  <c r="AG418" i="4"/>
  <c r="C419" i="4" s="1"/>
  <c r="AF418" i="4"/>
  <c r="T418" i="4"/>
  <c r="AH418" i="4" l="1"/>
  <c r="D419" i="4" s="1"/>
  <c r="L419" i="4" s="1"/>
  <c r="U419" i="4" s="1"/>
  <c r="V419" i="4" s="1"/>
  <c r="AL419" i="4"/>
  <c r="AK419" i="4"/>
  <c r="B419" i="4"/>
  <c r="AN420" i="4" a="1"/>
  <c r="O420" i="4"/>
  <c r="AM419" i="4" a="1"/>
  <c r="AN420" i="4" l="1"/>
  <c r="W419" i="4"/>
  <c r="AM419" i="4"/>
  <c r="Y419" i="4"/>
  <c r="M419" i="4"/>
  <c r="P419" i="4" s="1"/>
  <c r="I419" i="4"/>
  <c r="E419" i="4"/>
  <c r="Z419" i="4"/>
  <c r="R419" i="4"/>
  <c r="N419" i="4" l="1"/>
  <c r="Q419" i="4" s="1"/>
  <c r="S419" i="4" s="1"/>
  <c r="T419" i="4" s="1"/>
  <c r="F419" i="4"/>
  <c r="X419" i="4" s="1"/>
  <c r="AA419" i="4" s="1"/>
  <c r="AB419" i="4" s="1"/>
  <c r="H420" i="4"/>
  <c r="AC419" i="4"/>
  <c r="G419" i="4" l="1"/>
  <c r="K420" i="4"/>
  <c r="AD419" i="4"/>
  <c r="AE419" i="4" s="1"/>
  <c r="AF419" i="4"/>
  <c r="AI419" i="4"/>
  <c r="AJ419" i="4" s="1"/>
  <c r="AG419" i="4"/>
  <c r="C420" i="4" s="1"/>
  <c r="B420" i="4"/>
  <c r="O421" i="4"/>
  <c r="AN421" i="4" a="1"/>
  <c r="AN421" i="4" l="1"/>
  <c r="AL420" i="4"/>
  <c r="AK420" i="4"/>
  <c r="AH419" i="4"/>
  <c r="D420" i="4" s="1"/>
  <c r="L420" i="4" s="1"/>
  <c r="U420" i="4" s="1"/>
  <c r="V420" i="4" s="1"/>
  <c r="W420" i="4" s="1"/>
  <c r="I420" i="4"/>
  <c r="E420" i="4"/>
  <c r="AM420" i="4" a="1"/>
  <c r="F420" i="4" l="1"/>
  <c r="X420" i="4" s="1"/>
  <c r="AM420" i="4"/>
  <c r="Y420" i="4"/>
  <c r="M420" i="4"/>
  <c r="P420" i="4" s="1"/>
  <c r="Z420" i="4"/>
  <c r="R420" i="4"/>
  <c r="AA420" i="4" l="1"/>
  <c r="AB420" i="4" s="1"/>
  <c r="N420" i="4"/>
  <c r="G420" i="4" s="1"/>
  <c r="Q420" i="4" l="1"/>
  <c r="S420" i="4" s="1"/>
  <c r="AC420" i="4"/>
  <c r="H421" i="4"/>
  <c r="K421" i="4" l="1"/>
  <c r="AF420" i="4"/>
  <c r="B421" i="4" s="1"/>
  <c r="AG420" i="4"/>
  <c r="C421" i="4" s="1"/>
  <c r="AI420" i="4"/>
  <c r="AJ420" i="4" s="1"/>
  <c r="AD420" i="4"/>
  <c r="AE420" i="4" s="1"/>
  <c r="T420" i="4"/>
  <c r="AN422" i="4" a="1"/>
  <c r="O422" i="4"/>
  <c r="AN422" i="4" l="1"/>
  <c r="I421" i="4"/>
  <c r="AH420" i="4"/>
  <c r="D421" i="4" s="1"/>
  <c r="L421" i="4" s="1"/>
  <c r="U421" i="4" s="1"/>
  <c r="V421" i="4" s="1"/>
  <c r="Y421" i="4" s="1"/>
  <c r="AK421" i="4"/>
  <c r="AL421" i="4"/>
  <c r="E421" i="4"/>
  <c r="AM421" i="4" a="1"/>
  <c r="Z421" i="4"/>
  <c r="F421" i="4" l="1"/>
  <c r="AM421" i="4"/>
  <c r="W421" i="4"/>
  <c r="X421" i="4" s="1"/>
  <c r="AA421" i="4" s="1"/>
  <c r="AB421" i="4" s="1"/>
  <c r="M421" i="4"/>
  <c r="P421" i="4" s="1"/>
  <c r="R421" i="4"/>
  <c r="N421" i="4" l="1"/>
  <c r="Q421" i="4" s="1"/>
  <c r="S421" i="4" s="1"/>
  <c r="AC421" i="4"/>
  <c r="H422" i="4"/>
  <c r="G421" i="4" l="1"/>
  <c r="AG421" i="4"/>
  <c r="C422" i="4" s="1"/>
  <c r="AF421" i="4"/>
  <c r="AD421" i="4"/>
  <c r="AE421" i="4" s="1"/>
  <c r="AI421" i="4"/>
  <c r="AJ421" i="4" s="1"/>
  <c r="K422" i="4"/>
  <c r="T421" i="4"/>
  <c r="B422" i="4"/>
  <c r="AN423" i="4" a="1"/>
  <c r="O423" i="4"/>
  <c r="AN423" i="4" l="1"/>
  <c r="AH421" i="4"/>
  <c r="D422" i="4" s="1"/>
  <c r="L422" i="4" s="1"/>
  <c r="AL422" i="4"/>
  <c r="AK422" i="4"/>
  <c r="I422" i="4"/>
  <c r="E422" i="4"/>
  <c r="AM422" i="4" a="1"/>
  <c r="F422" i="4" l="1"/>
  <c r="U422" i="4"/>
  <c r="V422" i="4" s="1"/>
  <c r="M422" i="4"/>
  <c r="N422" i="4" s="1"/>
  <c r="Q422" i="4" s="1"/>
  <c r="AM422" i="4"/>
  <c r="P422" i="4" l="1"/>
  <c r="Y422" i="4"/>
  <c r="W422" i="4"/>
  <c r="X422" i="4" s="1"/>
  <c r="G422" i="4"/>
  <c r="R422" i="4"/>
  <c r="Z422" i="4"/>
  <c r="S422" i="4" l="1"/>
  <c r="AA422" i="4"/>
  <c r="AB422" i="4" s="1"/>
  <c r="AC422" i="4"/>
  <c r="H423" i="4"/>
  <c r="K423" i="4" l="1"/>
  <c r="T422" i="4"/>
  <c r="AI422" i="4"/>
  <c r="AJ422" i="4" s="1"/>
  <c r="AG422" i="4"/>
  <c r="C423" i="4" s="1"/>
  <c r="AD422" i="4"/>
  <c r="AE422" i="4" s="1"/>
  <c r="AF422" i="4"/>
  <c r="AH422" i="4" s="1"/>
  <c r="D423" i="4" s="1"/>
  <c r="AK423" i="4" l="1"/>
  <c r="L423" i="4"/>
  <c r="U423" i="4" s="1"/>
  <c r="V423" i="4" s="1"/>
  <c r="B423" i="4"/>
  <c r="AL423" i="4"/>
  <c r="AN424" i="4" a="1"/>
  <c r="AM423" i="4" a="1"/>
  <c r="O424" i="4"/>
  <c r="M423" i="4" l="1"/>
  <c r="P423" i="4" s="1"/>
  <c r="AN424" i="4"/>
  <c r="Y423" i="4"/>
  <c r="W423" i="4"/>
  <c r="I423" i="4"/>
  <c r="AM423" i="4"/>
  <c r="N423" i="4"/>
  <c r="E423" i="4"/>
  <c r="Z423" i="4"/>
  <c r="R423" i="4"/>
  <c r="F423" i="4" l="1"/>
  <c r="X423" i="4" s="1"/>
  <c r="AA423" i="4" s="1"/>
  <c r="AB423" i="4" s="1"/>
  <c r="Q423" i="4"/>
  <c r="S423" i="4" s="1"/>
  <c r="AC423" i="4"/>
  <c r="H424" i="4"/>
  <c r="G423" i="4" l="1"/>
  <c r="AI423" i="4"/>
  <c r="AJ423" i="4" s="1"/>
  <c r="AG423" i="4"/>
  <c r="C424" i="4" s="1"/>
  <c r="AD423" i="4"/>
  <c r="AE423" i="4" s="1"/>
  <c r="AF423" i="4"/>
  <c r="K424" i="4"/>
  <c r="T423" i="4"/>
  <c r="AL424" i="4"/>
  <c r="AH423" i="4" l="1"/>
  <c r="D424" i="4" s="1"/>
  <c r="L424" i="4" s="1"/>
  <c r="U424" i="4" s="1"/>
  <c r="V424" i="4" s="1"/>
  <c r="AK424" i="4"/>
  <c r="B424" i="4"/>
  <c r="I424" i="4" s="1"/>
  <c r="E424" i="4"/>
  <c r="AM424" i="4" a="1"/>
  <c r="AN425" i="4" a="1"/>
  <c r="O425" i="4"/>
  <c r="F424" i="4" l="1"/>
  <c r="Y424" i="4"/>
  <c r="W424" i="4"/>
  <c r="AN425" i="4"/>
  <c r="AM424" i="4"/>
  <c r="M424" i="4"/>
  <c r="N424" i="4" s="1"/>
  <c r="Q424" i="4" s="1"/>
  <c r="Z424" i="4"/>
  <c r="X424" i="4" l="1"/>
  <c r="AA424" i="4" s="1"/>
  <c r="AB424" i="4" s="1"/>
  <c r="G424" i="4"/>
  <c r="P424" i="4"/>
  <c r="R424" i="4"/>
  <c r="S424" i="4" l="1"/>
  <c r="T424" i="4" s="1"/>
  <c r="H425" i="4"/>
  <c r="AC424" i="4"/>
  <c r="K425" i="4" l="1"/>
  <c r="AG424" i="4"/>
  <c r="C425" i="4" s="1"/>
  <c r="AI424" i="4"/>
  <c r="AJ424" i="4" s="1"/>
  <c r="AF424" i="4"/>
  <c r="B425" i="4" s="1"/>
  <c r="AD424" i="4"/>
  <c r="AE424" i="4" s="1"/>
  <c r="O426" i="4"/>
  <c r="AN426" i="4" a="1"/>
  <c r="AH424" i="4" l="1"/>
  <c r="D425" i="4" s="1"/>
  <c r="L425" i="4" s="1"/>
  <c r="U425" i="4" s="1"/>
  <c r="V425" i="4" s="1"/>
  <c r="Y425" i="4" s="1"/>
  <c r="AL425" i="4"/>
  <c r="AK425" i="4"/>
  <c r="AN426" i="4"/>
  <c r="I425" i="4"/>
  <c r="E425" i="4"/>
  <c r="Z425" i="4"/>
  <c r="AM425" i="4" a="1"/>
  <c r="F425" i="4" l="1"/>
  <c r="W425" i="4"/>
  <c r="X425" i="4" s="1"/>
  <c r="AA425" i="4" s="1"/>
  <c r="AB425" i="4" s="1"/>
  <c r="M425" i="4"/>
  <c r="AM425" i="4"/>
  <c r="N425" i="4" l="1"/>
  <c r="P425" i="4"/>
  <c r="R425" i="4"/>
  <c r="Q425" i="4" l="1"/>
  <c r="S425" i="4" s="1"/>
  <c r="G425" i="4"/>
  <c r="H426" i="4"/>
  <c r="AC425" i="4"/>
  <c r="K426" i="4" l="1"/>
  <c r="AG425" i="4"/>
  <c r="C426" i="4" s="1"/>
  <c r="AF425" i="4"/>
  <c r="AI425" i="4"/>
  <c r="AJ425" i="4" s="1"/>
  <c r="AD425" i="4"/>
  <c r="AE425" i="4" s="1"/>
  <c r="T425" i="4"/>
  <c r="B426" i="4" l="1"/>
  <c r="AH425" i="4"/>
  <c r="D426" i="4" s="1"/>
  <c r="AL426" i="4"/>
  <c r="AK426" i="4"/>
  <c r="AM426" i="4" a="1"/>
  <c r="AN427" i="4" a="1"/>
  <c r="O427" i="4"/>
  <c r="AN427" i="4" l="1"/>
  <c r="AM426" i="4"/>
  <c r="L426" i="4"/>
  <c r="U426" i="4" s="1"/>
  <c r="V426" i="4" s="1"/>
  <c r="I426" i="4"/>
  <c r="E426" i="4"/>
  <c r="F426" i="4" l="1"/>
  <c r="M426" i="4"/>
  <c r="W426" i="4"/>
  <c r="X426" i="4" s="1"/>
  <c r="Y426" i="4"/>
  <c r="Z426" i="4"/>
  <c r="N426" i="4" l="1"/>
  <c r="Q426" i="4" s="1"/>
  <c r="P426" i="4"/>
  <c r="AA426" i="4"/>
  <c r="AB426" i="4" s="1"/>
  <c r="R426" i="4"/>
  <c r="S426" i="4" l="1"/>
  <c r="T426" i="4" s="1"/>
  <c r="G426" i="4"/>
  <c r="H427" i="4"/>
  <c r="AC426" i="4"/>
  <c r="K427" i="4" l="1"/>
  <c r="AG426" i="4"/>
  <c r="C427" i="4" s="1"/>
  <c r="AF426" i="4"/>
  <c r="AD426" i="4"/>
  <c r="AE426" i="4" s="1"/>
  <c r="AI426" i="4"/>
  <c r="AJ426" i="4" s="1"/>
  <c r="B427" i="4" l="1"/>
  <c r="AH426" i="4"/>
  <c r="D427" i="4" s="1"/>
  <c r="AK427" i="4"/>
  <c r="AL427" i="4"/>
  <c r="AN428" i="4" a="1"/>
  <c r="O428" i="4"/>
  <c r="AM427" i="4" a="1"/>
  <c r="AN428" i="4" l="1"/>
  <c r="AM427" i="4"/>
  <c r="L427" i="4"/>
  <c r="U427" i="4" s="1"/>
  <c r="V427" i="4" s="1"/>
  <c r="I427" i="4"/>
  <c r="E427" i="4"/>
  <c r="M427" i="4" l="1"/>
  <c r="N427" i="4" s="1"/>
  <c r="F427" i="4"/>
  <c r="P427" i="4"/>
  <c r="Y427" i="4"/>
  <c r="W427" i="4"/>
  <c r="X427" i="4" s="1"/>
  <c r="Z427" i="4"/>
  <c r="R427" i="4"/>
  <c r="AA427" i="4" l="1"/>
  <c r="AB427" i="4" s="1"/>
  <c r="Q427" i="4"/>
  <c r="S427" i="4" s="1"/>
  <c r="G427" i="4"/>
  <c r="H428" i="4"/>
  <c r="AC427" i="4"/>
  <c r="K428" i="4" l="1"/>
  <c r="AI427" i="4"/>
  <c r="AJ427" i="4" s="1"/>
  <c r="AD427" i="4"/>
  <c r="AE427" i="4" s="1"/>
  <c r="AF427" i="4"/>
  <c r="AG427" i="4"/>
  <c r="C428" i="4" s="1"/>
  <c r="T427" i="4"/>
  <c r="B428" i="4" l="1"/>
  <c r="AH427" i="4"/>
  <c r="D428" i="4" s="1"/>
  <c r="AK428" i="4"/>
  <c r="AL428" i="4"/>
  <c r="O429" i="4"/>
  <c r="AM428" i="4" a="1"/>
  <c r="AN429" i="4" a="1"/>
  <c r="AM428" i="4" l="1"/>
  <c r="AN429" i="4"/>
  <c r="L428" i="4"/>
  <c r="U428" i="4" s="1"/>
  <c r="V428" i="4" s="1"/>
  <c r="I428" i="4"/>
  <c r="E428" i="4"/>
  <c r="M428" i="4" l="1"/>
  <c r="N428" i="4" s="1"/>
  <c r="F428" i="4"/>
  <c r="Y428" i="4"/>
  <c r="W428" i="4"/>
  <c r="Z428" i="4"/>
  <c r="X428" i="4" l="1"/>
  <c r="P428" i="4"/>
  <c r="AA428" i="4"/>
  <c r="AB428" i="4" s="1"/>
  <c r="Q428" i="4"/>
  <c r="G428" i="4"/>
  <c r="R428" i="4"/>
  <c r="S428" i="4" l="1"/>
  <c r="H429" i="4"/>
  <c r="AC428" i="4"/>
  <c r="AI428" i="4" l="1"/>
  <c r="AJ428" i="4" s="1"/>
  <c r="AF428" i="4"/>
  <c r="AD428" i="4"/>
  <c r="AE428" i="4" s="1"/>
  <c r="AG428" i="4"/>
  <c r="C429" i="4" s="1"/>
  <c r="K429" i="4"/>
  <c r="T428" i="4"/>
  <c r="AH428" i="4"/>
  <c r="D429" i="4" s="1"/>
  <c r="L429" i="4" s="1"/>
  <c r="U429" i="4" s="1"/>
  <c r="V429" i="4" s="1"/>
  <c r="B429" i="4"/>
  <c r="AK429" i="4"/>
  <c r="AL429" i="4"/>
  <c r="AN430" i="4" a="1"/>
  <c r="AM429" i="4" a="1"/>
  <c r="O430" i="4"/>
  <c r="M429" i="4" l="1"/>
  <c r="AM429" i="4"/>
  <c r="AN430" i="4"/>
  <c r="I429" i="4"/>
  <c r="N429" i="4"/>
  <c r="P429" i="4"/>
  <c r="W429" i="4"/>
  <c r="Y429" i="4"/>
  <c r="E429" i="4"/>
  <c r="R429" i="4"/>
  <c r="Z429" i="4"/>
  <c r="F429" i="4" l="1"/>
  <c r="X429" i="4" s="1"/>
  <c r="AA429" i="4" s="1"/>
  <c r="AB429" i="4" s="1"/>
  <c r="Q429" i="4"/>
  <c r="S429" i="4" s="1"/>
  <c r="H430" i="4"/>
  <c r="AC429" i="4"/>
  <c r="G429" i="4" l="1"/>
  <c r="AD429" i="4"/>
  <c r="AE429" i="4" s="1"/>
  <c r="AG429" i="4"/>
  <c r="C430" i="4" s="1"/>
  <c r="AF429" i="4"/>
  <c r="B430" i="4" s="1"/>
  <c r="AI429" i="4"/>
  <c r="AJ429" i="4" s="1"/>
  <c r="K430" i="4"/>
  <c r="T429" i="4"/>
  <c r="AN431" i="4" a="1"/>
  <c r="O431" i="4"/>
  <c r="AK430" i="4" l="1"/>
  <c r="AL430" i="4"/>
  <c r="AH429" i="4"/>
  <c r="D430" i="4" s="1"/>
  <c r="L430" i="4" s="1"/>
  <c r="AN431" i="4"/>
  <c r="I430" i="4"/>
  <c r="E430" i="4"/>
  <c r="AM430" i="4" a="1"/>
  <c r="AM430" i="4" l="1"/>
  <c r="F430" i="4"/>
  <c r="U430" i="4"/>
  <c r="V430" i="4" s="1"/>
  <c r="M430" i="4"/>
  <c r="N430" i="4" l="1"/>
  <c r="P430" i="4"/>
  <c r="W430" i="4"/>
  <c r="X430" i="4" s="1"/>
  <c r="Y430" i="4"/>
  <c r="Z430" i="4"/>
  <c r="R430" i="4"/>
  <c r="AA430" i="4" l="1"/>
  <c r="AB430" i="4" s="1"/>
  <c r="G430" i="4"/>
  <c r="Q430" i="4"/>
  <c r="S430" i="4" s="1"/>
  <c r="H431" i="4"/>
  <c r="AC430" i="4"/>
  <c r="K431" i="4" l="1"/>
  <c r="AD430" i="4"/>
  <c r="AE430" i="4" s="1"/>
  <c r="AG430" i="4"/>
  <c r="C431" i="4" s="1"/>
  <c r="AF430" i="4"/>
  <c r="B431" i="4" s="1"/>
  <c r="AI430" i="4"/>
  <c r="AJ430" i="4" s="1"/>
  <c r="T430" i="4"/>
  <c r="AN432" i="4" a="1"/>
  <c r="O432" i="4"/>
  <c r="I431" i="4" l="1"/>
  <c r="AK431" i="4"/>
  <c r="AN432" i="4"/>
  <c r="AH430" i="4"/>
  <c r="D431" i="4" s="1"/>
  <c r="AL431" i="4"/>
  <c r="E431" i="4"/>
  <c r="AM431" i="4" a="1"/>
  <c r="F431" i="4" l="1"/>
  <c r="AM431" i="4"/>
  <c r="L431" i="4"/>
  <c r="U431" i="4" s="1"/>
  <c r="V431" i="4" s="1"/>
  <c r="M431" i="4" l="1"/>
  <c r="N431" i="4" s="1"/>
  <c r="W431" i="4"/>
  <c r="X431" i="4" s="1"/>
  <c r="Y431" i="4"/>
  <c r="Z431" i="4"/>
  <c r="P431" i="4" l="1"/>
  <c r="Q431" i="4"/>
  <c r="G431" i="4"/>
  <c r="AA431" i="4"/>
  <c r="AB431" i="4" s="1"/>
  <c r="R431" i="4"/>
  <c r="S431" i="4" l="1"/>
  <c r="T431" i="4" s="1"/>
  <c r="AC431" i="4"/>
  <c r="H432" i="4"/>
  <c r="AD431" i="4" l="1"/>
  <c r="AE431" i="4" s="1"/>
  <c r="AI431" i="4"/>
  <c r="AJ431" i="4" s="1"/>
  <c r="AF431" i="4"/>
  <c r="AG431" i="4"/>
  <c r="C432" i="4" s="1"/>
  <c r="K432" i="4"/>
  <c r="AL432" i="4"/>
  <c r="B432" i="4"/>
  <c r="AK432" i="4"/>
  <c r="AN433" i="4" a="1"/>
  <c r="O433" i="4"/>
  <c r="AM432" i="4" a="1"/>
  <c r="AH431" i="4" l="1"/>
  <c r="D432" i="4" s="1"/>
  <c r="L432" i="4" s="1"/>
  <c r="U432" i="4" s="1"/>
  <c r="V432" i="4" s="1"/>
  <c r="AM432" i="4"/>
  <c r="AN433" i="4"/>
  <c r="I432" i="4"/>
  <c r="E432" i="4"/>
  <c r="F432" i="4" l="1"/>
  <c r="W432" i="4"/>
  <c r="Y432" i="4"/>
  <c r="M432" i="4"/>
  <c r="Z432" i="4"/>
  <c r="X432" i="4" l="1"/>
  <c r="AA432" i="4" s="1"/>
  <c r="AB432" i="4" s="1"/>
  <c r="N432" i="4"/>
  <c r="Q432" i="4" s="1"/>
  <c r="P432" i="4"/>
  <c r="R432" i="4"/>
  <c r="S432" i="4" l="1"/>
  <c r="G432" i="4"/>
  <c r="H433" i="4"/>
  <c r="AC432" i="4"/>
  <c r="K433" i="4" l="1"/>
  <c r="AG432" i="4"/>
  <c r="C433" i="4" s="1"/>
  <c r="AI432" i="4"/>
  <c r="AJ432" i="4" s="1"/>
  <c r="AD432" i="4"/>
  <c r="AE432" i="4" s="1"/>
  <c r="AF432" i="4"/>
  <c r="T432" i="4"/>
  <c r="AL433" i="4" l="1"/>
  <c r="B433" i="4"/>
  <c r="AH432" i="4"/>
  <c r="D433" i="4" s="1"/>
  <c r="AK433" i="4"/>
  <c r="AN434" i="4" a="1"/>
  <c r="AM433" i="4" a="1"/>
  <c r="O434" i="4"/>
  <c r="AM433" i="4" l="1"/>
  <c r="AN434" i="4"/>
  <c r="L433" i="4"/>
  <c r="U433" i="4" s="1"/>
  <c r="V433" i="4" s="1"/>
  <c r="I433" i="4"/>
  <c r="E433" i="4"/>
  <c r="F433" i="4" l="1"/>
  <c r="M433" i="4"/>
  <c r="P433" i="4" s="1"/>
  <c r="W433" i="4"/>
  <c r="Y433" i="4"/>
  <c r="R433" i="4"/>
  <c r="Z433" i="4"/>
  <c r="X433" i="4" l="1"/>
  <c r="AA433" i="4" s="1"/>
  <c r="AB433" i="4" s="1"/>
  <c r="N433" i="4"/>
  <c r="Q433" i="4" s="1"/>
  <c r="S433" i="4" s="1"/>
  <c r="H434" i="4"/>
  <c r="AC433" i="4"/>
  <c r="G433" i="4" l="1"/>
  <c r="AI433" i="4"/>
  <c r="AJ433" i="4" s="1"/>
  <c r="AD433" i="4"/>
  <c r="AE433" i="4" s="1"/>
  <c r="AG433" i="4"/>
  <c r="C434" i="4" s="1"/>
  <c r="AF433" i="4"/>
  <c r="K434" i="4"/>
  <c r="AL434" i="4"/>
  <c r="AK434" i="4"/>
  <c r="T433" i="4"/>
  <c r="AH433" i="4" l="1"/>
  <c r="D434" i="4" s="1"/>
  <c r="L434" i="4" s="1"/>
  <c r="B434" i="4"/>
  <c r="I434" i="4" s="1"/>
  <c r="E434" i="4"/>
  <c r="O435" i="4"/>
  <c r="AN435" i="4" a="1"/>
  <c r="AM434" i="4" a="1"/>
  <c r="AN435" i="4" l="1"/>
  <c r="AM434" i="4"/>
  <c r="F434" i="4"/>
  <c r="U434" i="4"/>
  <c r="V434" i="4" s="1"/>
  <c r="M434" i="4"/>
  <c r="Y434" i="4" l="1"/>
  <c r="W434" i="4"/>
  <c r="X434" i="4" s="1"/>
  <c r="P434" i="4"/>
  <c r="N434" i="4"/>
  <c r="Z434" i="4"/>
  <c r="R434" i="4"/>
  <c r="Q434" i="4" l="1"/>
  <c r="S434" i="4" s="1"/>
  <c r="G434" i="4"/>
  <c r="AA434" i="4"/>
  <c r="AB434" i="4" s="1"/>
  <c r="H435" i="4"/>
  <c r="AC434" i="4"/>
  <c r="K435" i="4" l="1"/>
  <c r="AI434" i="4"/>
  <c r="AJ434" i="4" s="1"/>
  <c r="AG434" i="4"/>
  <c r="C435" i="4" s="1"/>
  <c r="AD434" i="4"/>
  <c r="AE434" i="4" s="1"/>
  <c r="AF434" i="4"/>
  <c r="T434" i="4"/>
  <c r="AK435" i="4" l="1"/>
  <c r="B435" i="4"/>
  <c r="AH434" i="4"/>
  <c r="D435" i="4" s="1"/>
  <c r="AL435" i="4"/>
  <c r="AN436" i="4" a="1"/>
  <c r="AM435" i="4" a="1"/>
  <c r="O436" i="4"/>
  <c r="AN436" i="4" l="1"/>
  <c r="AM435" i="4"/>
  <c r="L435" i="4"/>
  <c r="U435" i="4" s="1"/>
  <c r="V435" i="4" s="1"/>
  <c r="I435" i="4"/>
  <c r="E435" i="4"/>
  <c r="M435" i="4" l="1"/>
  <c r="F435" i="4"/>
  <c r="Y435" i="4"/>
  <c r="W435" i="4"/>
  <c r="X435" i="4" s="1"/>
  <c r="P435" i="4"/>
  <c r="N435" i="4"/>
  <c r="R435" i="4"/>
  <c r="Z435" i="4"/>
  <c r="G435" i="4" l="1"/>
  <c r="Q435" i="4"/>
  <c r="S435" i="4" s="1"/>
  <c r="AA435" i="4"/>
  <c r="AB435" i="4" s="1"/>
  <c r="H436" i="4"/>
  <c r="AC435" i="4"/>
  <c r="AG435" i="4" l="1"/>
  <c r="C436" i="4" s="1"/>
  <c r="AD435" i="4"/>
  <c r="AE435" i="4" s="1"/>
  <c r="AI435" i="4"/>
  <c r="AJ435" i="4" s="1"/>
  <c r="AF435" i="4"/>
  <c r="K436" i="4"/>
  <c r="AK436" i="4"/>
  <c r="T435" i="4"/>
  <c r="AL436" i="4" l="1"/>
  <c r="B436" i="4"/>
  <c r="AH435" i="4"/>
  <c r="D436" i="4" s="1"/>
  <c r="AN437" i="4" a="1"/>
  <c r="AM436" i="4" a="1"/>
  <c r="O437" i="4"/>
  <c r="AN437" i="4" l="1"/>
  <c r="AM436" i="4"/>
  <c r="L436" i="4"/>
  <c r="U436" i="4" s="1"/>
  <c r="V436" i="4" s="1"/>
  <c r="I436" i="4"/>
  <c r="E436" i="4"/>
  <c r="F436" i="4" l="1"/>
  <c r="M436" i="4"/>
  <c r="P436" i="4" s="1"/>
  <c r="Y436" i="4"/>
  <c r="W436" i="4"/>
  <c r="R436" i="4"/>
  <c r="Z436" i="4"/>
  <c r="X436" i="4" l="1"/>
  <c r="AA436" i="4" s="1"/>
  <c r="AB436" i="4" s="1"/>
  <c r="N436" i="4"/>
  <c r="Q436" i="4" s="1"/>
  <c r="S436" i="4" s="1"/>
  <c r="AC436" i="4"/>
  <c r="H437" i="4"/>
  <c r="G436" i="4" l="1"/>
  <c r="K437" i="4"/>
  <c r="AD436" i="4"/>
  <c r="AE436" i="4" s="1"/>
  <c r="AI436" i="4"/>
  <c r="AJ436" i="4" s="1"/>
  <c r="AF436" i="4"/>
  <c r="AG436" i="4"/>
  <c r="C437" i="4" s="1"/>
  <c r="T436" i="4"/>
  <c r="B437" i="4" l="1"/>
  <c r="AH436" i="4"/>
  <c r="D437" i="4" s="1"/>
  <c r="AL437" i="4"/>
  <c r="AK437" i="4"/>
  <c r="AM437" i="4" a="1"/>
  <c r="O438" i="4"/>
  <c r="AN438" i="4" a="1"/>
  <c r="AM437" i="4" l="1"/>
  <c r="AN438" i="4"/>
  <c r="L437" i="4"/>
  <c r="U437" i="4" s="1"/>
  <c r="V437" i="4" s="1"/>
  <c r="I437" i="4"/>
  <c r="E437" i="4"/>
  <c r="F437" i="4" l="1"/>
  <c r="M437" i="4"/>
  <c r="N437" i="4" s="1"/>
  <c r="W437" i="4"/>
  <c r="X437" i="4" s="1"/>
  <c r="Y437" i="4"/>
  <c r="Z437" i="4"/>
  <c r="P437" i="4" l="1"/>
  <c r="AA437" i="4"/>
  <c r="AB437" i="4" s="1"/>
  <c r="Q437" i="4"/>
  <c r="G437" i="4"/>
  <c r="R437" i="4"/>
  <c r="S437" i="4" l="1"/>
  <c r="AC437" i="4"/>
  <c r="H438" i="4"/>
  <c r="K438" i="4" l="1"/>
  <c r="AD437" i="4"/>
  <c r="AE437" i="4" s="1"/>
  <c r="AI437" i="4"/>
  <c r="AJ437" i="4" s="1"/>
  <c r="AG437" i="4"/>
  <c r="C438" i="4" s="1"/>
  <c r="AF437" i="4"/>
  <c r="T437" i="4"/>
  <c r="AL438" i="4"/>
  <c r="AK438" i="4"/>
  <c r="B438" i="4"/>
  <c r="AN439" i="4" a="1"/>
  <c r="AM438" i="4" a="1"/>
  <c r="O439" i="4"/>
  <c r="AH437" i="4" l="1"/>
  <c r="D438" i="4" s="1"/>
  <c r="AN439" i="4"/>
  <c r="AM438" i="4"/>
  <c r="I438" i="4"/>
  <c r="L438" i="4"/>
  <c r="U438" i="4" s="1"/>
  <c r="V438" i="4" s="1"/>
  <c r="E438" i="4"/>
  <c r="M438" i="4" l="1"/>
  <c r="N438" i="4" s="1"/>
  <c r="F438" i="4"/>
  <c r="W438" i="4"/>
  <c r="X438" i="4" s="1"/>
  <c r="Y438" i="4"/>
  <c r="Z438" i="4"/>
  <c r="P438" i="4" l="1"/>
  <c r="Q438" i="4"/>
  <c r="G438" i="4"/>
  <c r="AA438" i="4"/>
  <c r="AB438" i="4" s="1"/>
  <c r="R438" i="4"/>
  <c r="S438" i="4" l="1"/>
  <c r="T438" i="4"/>
  <c r="H439" i="4"/>
  <c r="AC438" i="4"/>
  <c r="AG438" i="4" l="1"/>
  <c r="C439" i="4" s="1"/>
  <c r="AD438" i="4"/>
  <c r="AE438" i="4" s="1"/>
  <c r="AF438" i="4"/>
  <c r="B439" i="4" s="1"/>
  <c r="I439" i="4" s="1"/>
  <c r="AI438" i="4"/>
  <c r="AJ438" i="4" s="1"/>
  <c r="K439" i="4"/>
  <c r="AK439" i="4"/>
  <c r="AL439" i="4"/>
  <c r="AH438" i="4"/>
  <c r="D439" i="4" s="1"/>
  <c r="E439" i="4"/>
  <c r="O440" i="4"/>
  <c r="AN440" i="4" a="1"/>
  <c r="AM439" i="4" a="1"/>
  <c r="AN440" i="4" l="1"/>
  <c r="F439" i="4"/>
  <c r="AM439" i="4"/>
  <c r="L439" i="4"/>
  <c r="U439" i="4" s="1"/>
  <c r="V439" i="4" s="1"/>
  <c r="M439" i="4" l="1"/>
  <c r="P439" i="4" s="1"/>
  <c r="Y439" i="4"/>
  <c r="W439" i="4"/>
  <c r="X439" i="4" s="1"/>
  <c r="R439" i="4"/>
  <c r="Z439" i="4"/>
  <c r="N439" i="4" l="1"/>
  <c r="Q439" i="4" s="1"/>
  <c r="S439" i="4" s="1"/>
  <c r="T439" i="4" s="1"/>
  <c r="AA439" i="4"/>
  <c r="AB439" i="4" s="1"/>
  <c r="H440" i="4"/>
  <c r="AC439" i="4"/>
  <c r="G439" i="4" l="1"/>
  <c r="K440" i="4"/>
  <c r="AD439" i="4"/>
  <c r="AE439" i="4" s="1"/>
  <c r="AI439" i="4"/>
  <c r="AJ439" i="4" s="1"/>
  <c r="AG439" i="4"/>
  <c r="C440" i="4" s="1"/>
  <c r="AF439" i="4"/>
  <c r="AH439" i="4" l="1"/>
  <c r="D440" i="4" s="1"/>
  <c r="L440" i="4" s="1"/>
  <c r="U440" i="4" s="1"/>
  <c r="V440" i="4" s="1"/>
  <c r="AL440" i="4"/>
  <c r="B440" i="4"/>
  <c r="AK440" i="4"/>
  <c r="AM440" i="4" a="1"/>
  <c r="AN441" i="4" a="1"/>
  <c r="O441" i="4"/>
  <c r="AM440" i="4" l="1"/>
  <c r="AN441" i="4"/>
  <c r="I440" i="4"/>
  <c r="M440" i="4"/>
  <c r="W440" i="4"/>
  <c r="Y440" i="4"/>
  <c r="E440" i="4"/>
  <c r="Z440" i="4"/>
  <c r="F440" i="4" l="1"/>
  <c r="X440" i="4" s="1"/>
  <c r="AA440" i="4" s="1"/>
  <c r="AB440" i="4" s="1"/>
  <c r="P440" i="4"/>
  <c r="N440" i="4"/>
  <c r="R440" i="4"/>
  <c r="Q440" i="4" l="1"/>
  <c r="S440" i="4" s="1"/>
  <c r="G440" i="4"/>
  <c r="AC440" i="4"/>
  <c r="H441" i="4"/>
  <c r="K441" i="4" l="1"/>
  <c r="AI440" i="4"/>
  <c r="AJ440" i="4" s="1"/>
  <c r="AD440" i="4"/>
  <c r="AE440" i="4" s="1"/>
  <c r="AG440" i="4"/>
  <c r="C441" i="4" s="1"/>
  <c r="AF440" i="4"/>
  <c r="T440" i="4"/>
  <c r="AH440" i="4" l="1"/>
  <c r="D441" i="4" s="1"/>
  <c r="L441" i="4" s="1"/>
  <c r="U441" i="4" s="1"/>
  <c r="V441" i="4" s="1"/>
  <c r="AL441" i="4"/>
  <c r="AK441" i="4"/>
  <c r="B441" i="4"/>
  <c r="O442" i="4"/>
  <c r="AN442" i="4" a="1"/>
  <c r="AM441" i="4" a="1"/>
  <c r="Y441" i="4" l="1"/>
  <c r="M441" i="4"/>
  <c r="P441" i="4" s="1"/>
  <c r="AM441" i="4"/>
  <c r="AN442" i="4"/>
  <c r="I441" i="4"/>
  <c r="W441" i="4"/>
  <c r="E441" i="4"/>
  <c r="Z441" i="4"/>
  <c r="R441" i="4"/>
  <c r="N441" i="4" l="1"/>
  <c r="Q441" i="4" s="1"/>
  <c r="S441" i="4" s="1"/>
  <c r="F441" i="4"/>
  <c r="X441" i="4" s="1"/>
  <c r="AA441" i="4" s="1"/>
  <c r="AB441" i="4" s="1"/>
  <c r="AC441" i="4"/>
  <c r="H442" i="4"/>
  <c r="G441" i="4" l="1"/>
  <c r="K442" i="4"/>
  <c r="AD441" i="4"/>
  <c r="AE441" i="4" s="1"/>
  <c r="AI441" i="4"/>
  <c r="AJ441" i="4" s="1"/>
  <c r="AG441" i="4"/>
  <c r="C442" i="4" s="1"/>
  <c r="AF441" i="4"/>
  <c r="T441" i="4"/>
  <c r="B442" i="4" l="1"/>
  <c r="AH441" i="4"/>
  <c r="D442" i="4" s="1"/>
  <c r="L442" i="4" s="1"/>
  <c r="U442" i="4" s="1"/>
  <c r="V442" i="4" s="1"/>
  <c r="AL442" i="4"/>
  <c r="AK442" i="4"/>
  <c r="AN443" i="4" a="1"/>
  <c r="AM442" i="4" a="1"/>
  <c r="O443" i="4"/>
  <c r="Y442" i="4" l="1"/>
  <c r="W442" i="4"/>
  <c r="M442" i="4"/>
  <c r="P442" i="4" s="1"/>
  <c r="AM442" i="4"/>
  <c r="AN443" i="4"/>
  <c r="I442" i="4"/>
  <c r="E442" i="4"/>
  <c r="R442" i="4"/>
  <c r="Z442" i="4"/>
  <c r="N442" i="4" l="1"/>
  <c r="F442" i="4"/>
  <c r="X442" i="4" s="1"/>
  <c r="AA442" i="4" s="1"/>
  <c r="AB442" i="4" s="1"/>
  <c r="Q442" i="4"/>
  <c r="S442" i="4" s="1"/>
  <c r="T442" i="4" s="1"/>
  <c r="H443" i="4"/>
  <c r="AC442" i="4"/>
  <c r="G442" i="4" l="1"/>
  <c r="AI442" i="4"/>
  <c r="AJ442" i="4" s="1"/>
  <c r="AD442" i="4"/>
  <c r="AE442" i="4" s="1"/>
  <c r="AF442" i="4"/>
  <c r="AG442" i="4"/>
  <c r="C443" i="4" s="1"/>
  <c r="K443" i="4"/>
  <c r="B443" i="4"/>
  <c r="AN444" i="4" a="1"/>
  <c r="O444" i="4"/>
  <c r="AN444" i="4" l="1"/>
  <c r="AH442" i="4"/>
  <c r="D443" i="4" s="1"/>
  <c r="L443" i="4" s="1"/>
  <c r="U443" i="4" s="1"/>
  <c r="V443" i="4" s="1"/>
  <c r="Y443" i="4" s="1"/>
  <c r="AL443" i="4"/>
  <c r="AK443" i="4"/>
  <c r="I443" i="4"/>
  <c r="E443" i="4"/>
  <c r="AM443" i="4" a="1"/>
  <c r="Z443" i="4"/>
  <c r="F443" i="4" l="1"/>
  <c r="AM443" i="4"/>
  <c r="M443" i="4"/>
  <c r="N443" i="4" s="1"/>
  <c r="Q443" i="4" s="1"/>
  <c r="W443" i="4"/>
  <c r="X443" i="4" s="1"/>
  <c r="AA443" i="4" s="1"/>
  <c r="AB443" i="4" s="1"/>
  <c r="P443" i="4" l="1"/>
  <c r="G443" i="4"/>
  <c r="R443" i="4"/>
  <c r="S443" i="4" l="1"/>
  <c r="T443" i="4" s="1"/>
  <c r="AC443" i="4"/>
  <c r="H444" i="4"/>
  <c r="AI443" i="4" l="1"/>
  <c r="AJ443" i="4" s="1"/>
  <c r="AG443" i="4"/>
  <c r="C444" i="4" s="1"/>
  <c r="AD443" i="4"/>
  <c r="AE443" i="4" s="1"/>
  <c r="AF443" i="4"/>
  <c r="B444" i="4" s="1"/>
  <c r="K444" i="4"/>
  <c r="O445" i="4"/>
  <c r="AN445" i="4" a="1"/>
  <c r="AN445" i="4" l="1"/>
  <c r="AK444" i="4"/>
  <c r="AL444" i="4"/>
  <c r="AH443" i="4"/>
  <c r="D444" i="4" s="1"/>
  <c r="L444" i="4" s="1"/>
  <c r="U444" i="4" s="1"/>
  <c r="V444" i="4" s="1"/>
  <c r="W444" i="4" s="1"/>
  <c r="I444" i="4"/>
  <c r="E444" i="4"/>
  <c r="AM444" i="4" a="1"/>
  <c r="F444" i="4" l="1"/>
  <c r="X444" i="4"/>
  <c r="Y444" i="4"/>
  <c r="AM444" i="4"/>
  <c r="M444" i="4"/>
  <c r="P444" i="4" s="1"/>
  <c r="Z444" i="4"/>
  <c r="R444" i="4"/>
  <c r="AA444" i="4" l="1"/>
  <c r="AB444" i="4" s="1"/>
  <c r="N444" i="4"/>
  <c r="G444" i="4" s="1"/>
  <c r="Q444" i="4" l="1"/>
  <c r="S444" i="4" s="1"/>
  <c r="H445" i="4"/>
  <c r="AC444" i="4"/>
  <c r="AG444" i="4" l="1"/>
  <c r="C445" i="4" s="1"/>
  <c r="AF444" i="4"/>
  <c r="AI444" i="4"/>
  <c r="AJ444" i="4" s="1"/>
  <c r="AD444" i="4"/>
  <c r="AE444" i="4" s="1"/>
  <c r="K445" i="4"/>
  <c r="T444" i="4"/>
  <c r="AH444" i="4" l="1"/>
  <c r="D445" i="4" s="1"/>
  <c r="L445" i="4" s="1"/>
  <c r="AK445" i="4"/>
  <c r="B445" i="4"/>
  <c r="AL445" i="4"/>
  <c r="AN446" i="4" a="1"/>
  <c r="AM445" i="4" a="1"/>
  <c r="O446" i="4"/>
  <c r="AN446" i="4" l="1"/>
  <c r="U445" i="4"/>
  <c r="V445" i="4" s="1"/>
  <c r="M445" i="4"/>
  <c r="N445" i="4" s="1"/>
  <c r="AM445" i="4"/>
  <c r="I445" i="4"/>
  <c r="E445" i="4"/>
  <c r="F445" i="4" l="1"/>
  <c r="Q445" i="4"/>
  <c r="P445" i="4"/>
  <c r="G445" i="4"/>
  <c r="Y445" i="4"/>
  <c r="W445" i="4"/>
  <c r="X445" i="4" s="1"/>
  <c r="Z445" i="4"/>
  <c r="R445" i="4"/>
  <c r="S445" i="4" l="1"/>
  <c r="T445" i="4" s="1"/>
  <c r="AA445" i="4"/>
  <c r="AB445" i="4" s="1"/>
  <c r="AC445" i="4"/>
  <c r="H446" i="4"/>
  <c r="K446" i="4" l="1"/>
  <c r="AG445" i="4"/>
  <c r="C446" i="4" s="1"/>
  <c r="AF445" i="4"/>
  <c r="B446" i="4" s="1"/>
  <c r="AI445" i="4"/>
  <c r="AK446" i="4" s="1"/>
  <c r="AD445" i="4"/>
  <c r="AE445" i="4" s="1"/>
  <c r="O447" i="4"/>
  <c r="AN447" i="4" a="1"/>
  <c r="AN447" i="4" l="1"/>
  <c r="AH445" i="4"/>
  <c r="D446" i="4" s="1"/>
  <c r="L446" i="4" s="1"/>
  <c r="U446" i="4" s="1"/>
  <c r="V446" i="4" s="1"/>
  <c r="W446" i="4" s="1"/>
  <c r="I446" i="4"/>
  <c r="AJ445" i="4"/>
  <c r="AL446" i="4"/>
  <c r="E446" i="4"/>
  <c r="AM446" i="4" a="1"/>
  <c r="F446" i="4" l="1"/>
  <c r="X446" i="4" s="1"/>
  <c r="Y446" i="4"/>
  <c r="M446" i="4"/>
  <c r="P446" i="4" s="1"/>
  <c r="AM446" i="4"/>
  <c r="R446" i="4"/>
  <c r="Z446" i="4"/>
  <c r="N446" i="4" l="1"/>
  <c r="G446" i="4" s="1"/>
  <c r="AA446" i="4"/>
  <c r="AB446" i="4" s="1"/>
  <c r="Q446" i="4" l="1"/>
  <c r="S446" i="4" s="1"/>
  <c r="H447" i="4"/>
  <c r="AC446" i="4"/>
  <c r="K447" i="4" l="1"/>
  <c r="AG446" i="4"/>
  <c r="C447" i="4" s="1"/>
  <c r="AI446" i="4"/>
  <c r="AJ446" i="4" s="1"/>
  <c r="AF446" i="4"/>
  <c r="B447" i="4" s="1"/>
  <c r="AD446" i="4"/>
  <c r="AE446" i="4" s="1"/>
  <c r="T446" i="4"/>
  <c r="O448" i="4"/>
  <c r="AN448" i="4" a="1"/>
  <c r="AN448" i="4" l="1"/>
  <c r="AH446" i="4"/>
  <c r="D447" i="4" s="1"/>
  <c r="L447" i="4" s="1"/>
  <c r="U447" i="4" s="1"/>
  <c r="V447" i="4" s="1"/>
  <c r="Y447" i="4" s="1"/>
  <c r="AK447" i="4"/>
  <c r="I447" i="4"/>
  <c r="AL447" i="4"/>
  <c r="E447" i="4"/>
  <c r="AM447" i="4" a="1"/>
  <c r="Z447" i="4"/>
  <c r="F447" i="4" l="1"/>
  <c r="AM447" i="4"/>
  <c r="W447" i="4"/>
  <c r="M447" i="4"/>
  <c r="N447" i="4" s="1"/>
  <c r="G447" i="4" s="1"/>
  <c r="X447" i="4" l="1"/>
  <c r="AA447" i="4" s="1"/>
  <c r="AB447" i="4" s="1"/>
  <c r="Q447" i="4"/>
  <c r="P447" i="4"/>
  <c r="R447" i="4"/>
  <c r="S447" i="4" l="1"/>
  <c r="H448" i="4"/>
  <c r="AC447" i="4"/>
  <c r="AF447" i="4" l="1"/>
  <c r="B448" i="4" s="1"/>
  <c r="AG447" i="4"/>
  <c r="C448" i="4" s="1"/>
  <c r="AD447" i="4"/>
  <c r="AE447" i="4" s="1"/>
  <c r="AI447" i="4"/>
  <c r="AJ447" i="4" s="1"/>
  <c r="K448" i="4"/>
  <c r="T447" i="4"/>
  <c r="O449" i="4"/>
  <c r="AN449" i="4" a="1"/>
  <c r="AL448" i="4" l="1"/>
  <c r="AK448" i="4"/>
  <c r="I448" i="4"/>
  <c r="AH447" i="4"/>
  <c r="D448" i="4" s="1"/>
  <c r="L448" i="4" s="1"/>
  <c r="U448" i="4" s="1"/>
  <c r="V448" i="4" s="1"/>
  <c r="W448" i="4" s="1"/>
  <c r="AN449" i="4"/>
  <c r="E448" i="4"/>
  <c r="AM448" i="4" a="1"/>
  <c r="F448" i="4" l="1"/>
  <c r="X448" i="4" s="1"/>
  <c r="AM448" i="4"/>
  <c r="M448" i="4"/>
  <c r="N448" i="4" s="1"/>
  <c r="Q448" i="4" s="1"/>
  <c r="Y448" i="4"/>
  <c r="P448" i="4"/>
  <c r="R448" i="4"/>
  <c r="Z448" i="4"/>
  <c r="G448" i="4" l="1"/>
  <c r="AA448" i="4"/>
  <c r="AB448" i="4" s="1"/>
  <c r="S448" i="4"/>
  <c r="T448" i="4" s="1"/>
  <c r="H449" i="4"/>
  <c r="AC448" i="4"/>
  <c r="AI448" i="4" l="1"/>
  <c r="AJ448" i="4" s="1"/>
  <c r="AD448" i="4"/>
  <c r="AE448" i="4" s="1"/>
  <c r="AF448" i="4"/>
  <c r="B449" i="4" s="1"/>
  <c r="AG448" i="4"/>
  <c r="C449" i="4" s="1"/>
  <c r="K449" i="4"/>
  <c r="AN450" i="4" a="1"/>
  <c r="O450" i="4"/>
  <c r="AN450" i="4" l="1"/>
  <c r="AH448" i="4"/>
  <c r="D449" i="4" s="1"/>
  <c r="L449" i="4" s="1"/>
  <c r="U449" i="4" s="1"/>
  <c r="V449" i="4" s="1"/>
  <c r="Y449" i="4" s="1"/>
  <c r="AK449" i="4"/>
  <c r="AL449" i="4"/>
  <c r="I449" i="4"/>
  <c r="E449" i="4"/>
  <c r="AM449" i="4" a="1"/>
  <c r="Z449" i="4"/>
  <c r="F449" i="4" l="1"/>
  <c r="M449" i="4"/>
  <c r="N449" i="4" s="1"/>
  <c r="AM449" i="4"/>
  <c r="W449" i="4"/>
  <c r="X449" i="4" s="1"/>
  <c r="AA449" i="4" s="1"/>
  <c r="AB449" i="4" s="1"/>
  <c r="G449" i="4" l="1"/>
  <c r="Q449" i="4"/>
  <c r="P449" i="4"/>
  <c r="R449" i="4"/>
  <c r="S449" i="4" l="1"/>
  <c r="T449" i="4" s="1"/>
  <c r="AC449" i="4"/>
  <c r="H450" i="4"/>
  <c r="K450" i="4" l="1"/>
  <c r="AI449" i="4"/>
  <c r="AJ449" i="4" s="1"/>
  <c r="AF449" i="4"/>
  <c r="B450" i="4" s="1"/>
  <c r="AD449" i="4"/>
  <c r="AE449" i="4" s="1"/>
  <c r="AG449" i="4"/>
  <c r="C450" i="4" s="1"/>
  <c r="AK450" i="4"/>
  <c r="AN451" i="4" a="1"/>
  <c r="O451" i="4"/>
  <c r="I450" i="4" l="1"/>
  <c r="AH449" i="4"/>
  <c r="D450" i="4" s="1"/>
  <c r="L450" i="4" s="1"/>
  <c r="AL450" i="4"/>
  <c r="AN451" i="4"/>
  <c r="E450" i="4"/>
  <c r="AM450" i="4" a="1"/>
  <c r="F450" i="4" l="1"/>
  <c r="U450" i="4"/>
  <c r="V450" i="4" s="1"/>
  <c r="M450" i="4"/>
  <c r="N450" i="4" s="1"/>
  <c r="Q450" i="4" s="1"/>
  <c r="AM450" i="4"/>
  <c r="G450" i="4" l="1"/>
  <c r="P450" i="4"/>
  <c r="W450" i="4"/>
  <c r="X450" i="4" s="1"/>
  <c r="Y450" i="4"/>
  <c r="R450" i="4"/>
  <c r="Z450" i="4"/>
  <c r="S450" i="4" l="1"/>
  <c r="AA450" i="4"/>
  <c r="AB450" i="4" s="1"/>
  <c r="AC450" i="4"/>
  <c r="H451" i="4"/>
  <c r="K451" i="4" l="1"/>
  <c r="T450" i="4"/>
  <c r="AF450" i="4"/>
  <c r="B451" i="4" s="1"/>
  <c r="AG450" i="4"/>
  <c r="C451" i="4" s="1"/>
  <c r="AD450" i="4"/>
  <c r="AE450" i="4" s="1"/>
  <c r="AI450" i="4"/>
  <c r="AJ450" i="4" s="1"/>
  <c r="AH450" i="4"/>
  <c r="D451" i="4" s="1"/>
  <c r="L451" i="4" s="1"/>
  <c r="U451" i="4" s="1"/>
  <c r="V451" i="4" s="1"/>
  <c r="O452" i="4"/>
  <c r="AN452" i="4" a="1"/>
  <c r="I451" i="4" l="1"/>
  <c r="AK451" i="4"/>
  <c r="AL451" i="4"/>
  <c r="AN452" i="4"/>
  <c r="M451" i="4"/>
  <c r="Y451" i="4"/>
  <c r="W451" i="4"/>
  <c r="E451" i="4"/>
  <c r="AM451" i="4" a="1"/>
  <c r="Z451" i="4"/>
  <c r="F451" i="4" l="1"/>
  <c r="X451" i="4"/>
  <c r="AA451" i="4" s="1"/>
  <c r="AB451" i="4" s="1"/>
  <c r="AM451" i="4"/>
  <c r="P451" i="4"/>
  <c r="N451" i="4"/>
  <c r="R451" i="4"/>
  <c r="Q451" i="4" l="1"/>
  <c r="S451" i="4" s="1"/>
  <c r="G451" i="4"/>
  <c r="H452" i="4"/>
  <c r="AC451" i="4"/>
  <c r="K452" i="4" l="1"/>
  <c r="AG451" i="4"/>
  <c r="C452" i="4" s="1"/>
  <c r="AF451" i="4"/>
  <c r="AI451" i="4"/>
  <c r="AJ451" i="4" s="1"/>
  <c r="AD451" i="4"/>
  <c r="AE451" i="4" s="1"/>
  <c r="T451" i="4"/>
  <c r="AL452" i="4" l="1"/>
  <c r="AK452" i="4"/>
  <c r="AH451" i="4"/>
  <c r="D452" i="4" s="1"/>
  <c r="B452" i="4"/>
  <c r="AM452" i="4" a="1"/>
  <c r="O453" i="4"/>
  <c r="AN453" i="4" a="1"/>
  <c r="AN453" i="4" l="1"/>
  <c r="AM452" i="4"/>
  <c r="L452" i="4"/>
  <c r="U452" i="4" s="1"/>
  <c r="V452" i="4" s="1"/>
  <c r="I452" i="4"/>
  <c r="E452" i="4"/>
  <c r="F452" i="4" l="1"/>
  <c r="M452" i="4"/>
  <c r="N452" i="4" s="1"/>
  <c r="W452" i="4"/>
  <c r="Y452" i="4"/>
  <c r="Z452" i="4"/>
  <c r="X452" i="4" l="1"/>
  <c r="AA452" i="4" s="1"/>
  <c r="AB452" i="4" s="1"/>
  <c r="P452" i="4"/>
  <c r="Q452" i="4"/>
  <c r="G452" i="4"/>
  <c r="R452" i="4"/>
  <c r="S452" i="4" l="1"/>
  <c r="H453" i="4"/>
  <c r="AC452" i="4"/>
  <c r="K453" i="4" l="1"/>
  <c r="AG452" i="4"/>
  <c r="C453" i="4" s="1"/>
  <c r="AI452" i="4"/>
  <c r="AJ452" i="4" s="1"/>
  <c r="AD452" i="4"/>
  <c r="AE452" i="4" s="1"/>
  <c r="AF452" i="4"/>
  <c r="B453" i="4" s="1"/>
  <c r="T452" i="4"/>
  <c r="AL453" i="4"/>
  <c r="AN454" i="4" a="1"/>
  <c r="O454" i="4"/>
  <c r="AN454" i="4" l="1"/>
  <c r="AH452" i="4"/>
  <c r="D453" i="4" s="1"/>
  <c r="L453" i="4" s="1"/>
  <c r="U453" i="4" s="1"/>
  <c r="V453" i="4" s="1"/>
  <c r="AK453" i="4"/>
  <c r="I453" i="4"/>
  <c r="E453" i="4"/>
  <c r="AM453" i="4" a="1"/>
  <c r="F453" i="4" l="1"/>
  <c r="AM453" i="4"/>
  <c r="W453" i="4"/>
  <c r="X453" i="4" s="1"/>
  <c r="Y453" i="4"/>
  <c r="M453" i="4"/>
  <c r="Z453" i="4"/>
  <c r="N453" i="4" l="1"/>
  <c r="Q453" i="4" s="1"/>
  <c r="P453" i="4"/>
  <c r="AA453" i="4"/>
  <c r="AB453" i="4" s="1"/>
  <c r="R453" i="4"/>
  <c r="S453" i="4" l="1"/>
  <c r="T453" i="4" s="1"/>
  <c r="G453" i="4"/>
  <c r="AC453" i="4"/>
  <c r="H454" i="4"/>
  <c r="K454" i="4" l="1"/>
  <c r="AI453" i="4"/>
  <c r="AJ453" i="4" s="1"/>
  <c r="AD453" i="4"/>
  <c r="AE453" i="4" s="1"/>
  <c r="AG453" i="4"/>
  <c r="C454" i="4" s="1"/>
  <c r="AF453" i="4"/>
  <c r="AH453" i="4" l="1"/>
  <c r="D454" i="4" s="1"/>
  <c r="L454" i="4" s="1"/>
  <c r="U454" i="4" s="1"/>
  <c r="V454" i="4" s="1"/>
  <c r="AK454" i="4"/>
  <c r="B454" i="4"/>
  <c r="AL454" i="4"/>
  <c r="O455" i="4"/>
  <c r="AM454" i="4" a="1"/>
  <c r="AN455" i="4" a="1"/>
  <c r="AN455" i="4" l="1"/>
  <c r="AM454" i="4"/>
  <c r="Y454" i="4"/>
  <c r="W454" i="4"/>
  <c r="I454" i="4"/>
  <c r="M454" i="4"/>
  <c r="E454" i="4"/>
  <c r="Z454" i="4"/>
  <c r="F454" i="4" l="1"/>
  <c r="X454" i="4" s="1"/>
  <c r="AA454" i="4" s="1"/>
  <c r="AB454" i="4" s="1"/>
  <c r="N454" i="4"/>
  <c r="P454" i="4"/>
  <c r="R454" i="4"/>
  <c r="Q454" i="4" l="1"/>
  <c r="S454" i="4" s="1"/>
  <c r="T454" i="4" s="1"/>
  <c r="G454" i="4"/>
  <c r="H455" i="4"/>
  <c r="AC454" i="4"/>
  <c r="K455" i="4" l="1"/>
  <c r="AG454" i="4"/>
  <c r="C455" i="4" s="1"/>
  <c r="AI454" i="4"/>
  <c r="AJ454" i="4" s="1"/>
  <c r="AD454" i="4"/>
  <c r="AE454" i="4" s="1"/>
  <c r="AF454" i="4"/>
  <c r="AH454" i="4" l="1"/>
  <c r="D455" i="4" s="1"/>
  <c r="L455" i="4" s="1"/>
  <c r="U455" i="4" s="1"/>
  <c r="V455" i="4" s="1"/>
  <c r="AL455" i="4"/>
  <c r="B455" i="4"/>
  <c r="AK455" i="4"/>
  <c r="O456" i="4"/>
  <c r="AM455" i="4" a="1"/>
  <c r="AN456" i="4" a="1"/>
  <c r="AN456" i="4" l="1"/>
  <c r="AM455" i="4"/>
  <c r="M455" i="4"/>
  <c r="N455" i="4" s="1"/>
  <c r="W455" i="4"/>
  <c r="I455" i="4"/>
  <c r="Y455" i="4"/>
  <c r="E455" i="4"/>
  <c r="Z455" i="4"/>
  <c r="F455" i="4" l="1"/>
  <c r="X455" i="4" s="1"/>
  <c r="AA455" i="4" s="1"/>
  <c r="AB455" i="4" s="1"/>
  <c r="P455" i="4"/>
  <c r="Q455" i="4"/>
  <c r="R455" i="4"/>
  <c r="G455" i="4" l="1"/>
  <c r="S455" i="4"/>
  <c r="T455" i="4" s="1"/>
  <c r="H456" i="4"/>
  <c r="AC455" i="4"/>
  <c r="AG455" i="4" l="1"/>
  <c r="C456" i="4" s="1"/>
  <c r="AI455" i="4"/>
  <c r="AJ455" i="4" s="1"/>
  <c r="AF455" i="4"/>
  <c r="AD455" i="4"/>
  <c r="AE455" i="4" s="1"/>
  <c r="K456" i="4"/>
  <c r="AL456" i="4" l="1"/>
  <c r="AH455" i="4"/>
  <c r="D456" i="4" s="1"/>
  <c r="L456" i="4" s="1"/>
  <c r="U456" i="4" s="1"/>
  <c r="V456" i="4" s="1"/>
  <c r="B456" i="4"/>
  <c r="AK456" i="4"/>
  <c r="O457" i="4"/>
  <c r="AM456" i="4" a="1"/>
  <c r="AN457" i="4" a="1"/>
  <c r="AN457" i="4" l="1"/>
  <c r="I456" i="4"/>
  <c r="W456" i="4"/>
  <c r="AM456" i="4"/>
  <c r="Y456" i="4"/>
  <c r="M456" i="4"/>
  <c r="N456" i="4" s="1"/>
  <c r="E456" i="4"/>
  <c r="Z456" i="4"/>
  <c r="F456" i="4" l="1"/>
  <c r="X456" i="4" s="1"/>
  <c r="AA456" i="4" s="1"/>
  <c r="AB456" i="4" s="1"/>
  <c r="Q456" i="4"/>
  <c r="P456" i="4"/>
  <c r="R456" i="4"/>
  <c r="G456" i="4" l="1"/>
  <c r="S456" i="4"/>
  <c r="AC456" i="4"/>
  <c r="H457" i="4"/>
  <c r="K457" i="4" l="1"/>
  <c r="AI456" i="4"/>
  <c r="AJ456" i="4" s="1"/>
  <c r="AF456" i="4"/>
  <c r="B457" i="4" s="1"/>
  <c r="AG456" i="4"/>
  <c r="C457" i="4" s="1"/>
  <c r="AD456" i="4"/>
  <c r="AE456" i="4" s="1"/>
  <c r="T456" i="4"/>
  <c r="AL457" i="4"/>
  <c r="AK457" i="4"/>
  <c r="O458" i="4"/>
  <c r="AN458" i="4" a="1"/>
  <c r="AM457" i="4" a="1"/>
  <c r="AN458" i="4" l="1"/>
  <c r="I457" i="4"/>
  <c r="AH456" i="4"/>
  <c r="D457" i="4" s="1"/>
  <c r="L457" i="4" s="1"/>
  <c r="U457" i="4" s="1"/>
  <c r="V457" i="4" s="1"/>
  <c r="W457" i="4" s="1"/>
  <c r="AM457" i="4"/>
  <c r="E457" i="4"/>
  <c r="F457" i="4" l="1"/>
  <c r="X457" i="4" s="1"/>
  <c r="M457" i="4"/>
  <c r="N457" i="4" s="1"/>
  <c r="Y457" i="4"/>
  <c r="Z457" i="4"/>
  <c r="P457" i="4" l="1"/>
  <c r="AA457" i="4"/>
  <c r="AB457" i="4" s="1"/>
  <c r="Q457" i="4"/>
  <c r="G457" i="4"/>
  <c r="R457" i="4"/>
  <c r="S457" i="4" l="1"/>
  <c r="T457" i="4" s="1"/>
  <c r="H458" i="4"/>
  <c r="AC457" i="4"/>
  <c r="K458" i="4" l="1"/>
  <c r="AG457" i="4"/>
  <c r="C458" i="4" s="1"/>
  <c r="AI457" i="4"/>
  <c r="AJ457" i="4" s="1"/>
  <c r="AF457" i="4"/>
  <c r="AH457" i="4" s="1"/>
  <c r="D458" i="4" s="1"/>
  <c r="AD457" i="4"/>
  <c r="AE457" i="4" s="1"/>
  <c r="AK458" i="4"/>
  <c r="AL458" i="4"/>
  <c r="B458" i="4" l="1"/>
  <c r="L458" i="4"/>
  <c r="U458" i="4" s="1"/>
  <c r="V458" i="4" s="1"/>
  <c r="O459" i="4"/>
  <c r="AN459" i="4" a="1"/>
  <c r="AM458" i="4" a="1"/>
  <c r="AN459" i="4" l="1"/>
  <c r="AM458" i="4"/>
  <c r="I458" i="4"/>
  <c r="W458" i="4"/>
  <c r="Y458" i="4"/>
  <c r="M458" i="4"/>
  <c r="N458" i="4" s="1"/>
  <c r="E458" i="4"/>
  <c r="Z458" i="4"/>
  <c r="F458" i="4" l="1"/>
  <c r="X458" i="4" s="1"/>
  <c r="Q458" i="4"/>
  <c r="G458" i="4"/>
  <c r="P458" i="4"/>
  <c r="AA458" i="4"/>
  <c r="AB458" i="4" s="1"/>
  <c r="R458" i="4"/>
  <c r="S458" i="4" l="1"/>
  <c r="AC458" i="4"/>
  <c r="H459" i="4"/>
  <c r="K459" i="4" l="1"/>
  <c r="AG458" i="4"/>
  <c r="C459" i="4" s="1"/>
  <c r="AI458" i="4"/>
  <c r="AJ458" i="4" s="1"/>
  <c r="AD458" i="4"/>
  <c r="AE458" i="4" s="1"/>
  <c r="AF458" i="4"/>
  <c r="B459" i="4" s="1"/>
  <c r="I459" i="4" s="1"/>
  <c r="T458" i="4"/>
  <c r="AK459" i="4"/>
  <c r="AH458" i="4"/>
  <c r="D459" i="4" s="1"/>
  <c r="L459" i="4" s="1"/>
  <c r="U459" i="4" s="1"/>
  <c r="V459" i="4" s="1"/>
  <c r="W459" i="4" s="1"/>
  <c r="AL459" i="4"/>
  <c r="E459" i="4"/>
  <c r="AN460" i="4" a="1"/>
  <c r="O460" i="4"/>
  <c r="AM459" i="4" a="1"/>
  <c r="AN460" i="4" l="1"/>
  <c r="Y459" i="4"/>
  <c r="F459" i="4"/>
  <c r="X459" i="4" s="1"/>
  <c r="M459" i="4"/>
  <c r="P459" i="4" s="1"/>
  <c r="AM459" i="4"/>
  <c r="R459" i="4"/>
  <c r="Z459" i="4"/>
  <c r="AA459" i="4" l="1"/>
  <c r="AB459" i="4" s="1"/>
  <c r="N459" i="4"/>
  <c r="Q459" i="4" s="1"/>
  <c r="S459" i="4" s="1"/>
  <c r="T459" i="4" s="1"/>
  <c r="AC459" i="4"/>
  <c r="H460" i="4"/>
  <c r="G459" i="4" l="1"/>
  <c r="K460" i="4"/>
  <c r="AD459" i="4"/>
  <c r="AE459" i="4" s="1"/>
  <c r="AI459" i="4"/>
  <c r="AJ459" i="4" s="1"/>
  <c r="AG459" i="4"/>
  <c r="C460" i="4" s="1"/>
  <c r="AF459" i="4"/>
  <c r="AH459" i="4" l="1"/>
  <c r="D460" i="4" s="1"/>
  <c r="L460" i="4" s="1"/>
  <c r="U460" i="4" s="1"/>
  <c r="V460" i="4" s="1"/>
  <c r="B460" i="4"/>
  <c r="I460" i="4" s="1"/>
  <c r="AK460" i="4"/>
  <c r="AL460" i="4"/>
  <c r="E460" i="4"/>
  <c r="AM460" i="4" a="1"/>
  <c r="AN461" i="4" a="1"/>
  <c r="O461" i="4"/>
  <c r="F460" i="4" l="1"/>
  <c r="W460" i="4"/>
  <c r="AN461" i="4"/>
  <c r="AM460" i="4"/>
  <c r="Y460" i="4"/>
  <c r="M460" i="4"/>
  <c r="N460" i="4" s="1"/>
  <c r="Z460" i="4"/>
  <c r="X460" i="4" l="1"/>
  <c r="AA460" i="4" s="1"/>
  <c r="AB460" i="4" s="1"/>
  <c r="P460" i="4"/>
  <c r="Q460" i="4"/>
  <c r="G460" i="4"/>
  <c r="R460" i="4"/>
  <c r="S460" i="4" l="1"/>
  <c r="T460" i="4" s="1"/>
  <c r="AC460" i="4"/>
  <c r="H461" i="4"/>
  <c r="K461" i="4" l="1"/>
  <c r="AF460" i="4"/>
  <c r="B461" i="4" s="1"/>
  <c r="AD460" i="4"/>
  <c r="AE460" i="4" s="1"/>
  <c r="AG460" i="4"/>
  <c r="C461" i="4" s="1"/>
  <c r="AI460" i="4"/>
  <c r="AJ460" i="4" s="1"/>
  <c r="AN462" i="4" a="1"/>
  <c r="O462" i="4"/>
  <c r="I461" i="4" l="1"/>
  <c r="AH460" i="4"/>
  <c r="D461" i="4" s="1"/>
  <c r="L461" i="4" s="1"/>
  <c r="U461" i="4" s="1"/>
  <c r="V461" i="4" s="1"/>
  <c r="W461" i="4" s="1"/>
  <c r="AL461" i="4"/>
  <c r="AK461" i="4"/>
  <c r="AN462" i="4"/>
  <c r="E461" i="4"/>
  <c r="AM461" i="4" a="1"/>
  <c r="Y461" i="4" l="1"/>
  <c r="M461" i="4"/>
  <c r="P461" i="4" s="1"/>
  <c r="F461" i="4"/>
  <c r="X461" i="4" s="1"/>
  <c r="AM461" i="4"/>
  <c r="N461" i="4"/>
  <c r="Q461" i="4" s="1"/>
  <c r="Z461" i="4"/>
  <c r="R461" i="4"/>
  <c r="S461" i="4" l="1"/>
  <c r="AA461" i="4"/>
  <c r="AB461" i="4" s="1"/>
  <c r="G461" i="4"/>
  <c r="AC461" i="4"/>
  <c r="H462" i="4"/>
  <c r="AD461" i="4" l="1"/>
  <c r="AE461" i="4" s="1"/>
  <c r="AF461" i="4"/>
  <c r="B462" i="4" s="1"/>
  <c r="AG461" i="4"/>
  <c r="C462" i="4" s="1"/>
  <c r="E462" i="4" s="1"/>
  <c r="AI461" i="4"/>
  <c r="AJ461" i="4" s="1"/>
  <c r="K462" i="4"/>
  <c r="T461" i="4"/>
  <c r="AH461" i="4"/>
  <c r="D462" i="4" s="1"/>
  <c r="AL462" i="4"/>
  <c r="AK462" i="4"/>
  <c r="AM462" i="4" a="1"/>
  <c r="O463" i="4"/>
  <c r="AN463" i="4" a="1"/>
  <c r="I462" i="4" l="1"/>
  <c r="AN463" i="4"/>
  <c r="F462" i="4"/>
  <c r="AM462" i="4"/>
  <c r="L462" i="4"/>
  <c r="U462" i="4" s="1"/>
  <c r="V462" i="4" s="1"/>
  <c r="Y462" i="4" l="1"/>
  <c r="W462" i="4"/>
  <c r="X462" i="4" s="1"/>
  <c r="M462" i="4"/>
  <c r="Z462" i="4"/>
  <c r="N462" i="4" l="1"/>
  <c r="Q462" i="4" s="1"/>
  <c r="P462" i="4"/>
  <c r="AA462" i="4"/>
  <c r="AB462" i="4" s="1"/>
  <c r="R462" i="4"/>
  <c r="S462" i="4" l="1"/>
  <c r="G462" i="4"/>
  <c r="H463" i="4"/>
  <c r="AC462" i="4"/>
  <c r="K463" i="4" l="1"/>
  <c r="AD462" i="4"/>
  <c r="AE462" i="4" s="1"/>
  <c r="AI462" i="4"/>
  <c r="AJ462" i="4" s="1"/>
  <c r="AF462" i="4"/>
  <c r="AG462" i="4"/>
  <c r="C463" i="4" s="1"/>
  <c r="T462" i="4"/>
  <c r="B463" i="4" l="1"/>
  <c r="AH462" i="4"/>
  <c r="D463" i="4" s="1"/>
  <c r="AL463" i="4"/>
  <c r="AK463" i="4"/>
  <c r="AN464" i="4" a="1"/>
  <c r="AM463" i="4" a="1"/>
  <c r="O464" i="4"/>
  <c r="AN464" i="4" l="1"/>
  <c r="AM463" i="4"/>
  <c r="L463" i="4"/>
  <c r="U463" i="4" s="1"/>
  <c r="V463" i="4" s="1"/>
  <c r="I463" i="4"/>
  <c r="E463" i="4"/>
  <c r="F463" i="4" l="1"/>
  <c r="M463" i="4"/>
  <c r="Y463" i="4"/>
  <c r="W463" i="4"/>
  <c r="X463" i="4" s="1"/>
  <c r="Z463" i="4"/>
  <c r="AA463" i="4" l="1"/>
  <c r="AB463" i="4" s="1"/>
  <c r="N463" i="4"/>
  <c r="Q463" i="4" s="1"/>
  <c r="P463" i="4"/>
  <c r="R463" i="4"/>
  <c r="S463" i="4" l="1"/>
  <c r="G463" i="4"/>
  <c r="H464" i="4"/>
  <c r="AC463" i="4"/>
  <c r="K464" i="4" l="1"/>
  <c r="AI463" i="4"/>
  <c r="AJ463" i="4" s="1"/>
  <c r="AD463" i="4"/>
  <c r="AE463" i="4" s="1"/>
  <c r="AG463" i="4"/>
  <c r="C464" i="4" s="1"/>
  <c r="AF463" i="4"/>
  <c r="T463" i="4"/>
  <c r="AH463" i="4" l="1"/>
  <c r="D464" i="4" s="1"/>
  <c r="L464" i="4" s="1"/>
  <c r="U464" i="4" s="1"/>
  <c r="V464" i="4" s="1"/>
  <c r="AL464" i="4"/>
  <c r="AK464" i="4"/>
  <c r="B464" i="4"/>
  <c r="AN465" i="4" a="1"/>
  <c r="O465" i="4"/>
  <c r="AM464" i="4" a="1"/>
  <c r="AN465" i="4" l="1"/>
  <c r="AM464" i="4"/>
  <c r="M464" i="4"/>
  <c r="P464" i="4" s="1"/>
  <c r="I464" i="4"/>
  <c r="Y464" i="4"/>
  <c r="W464" i="4"/>
  <c r="E464" i="4"/>
  <c r="Z464" i="4"/>
  <c r="R464" i="4"/>
  <c r="F464" i="4" l="1"/>
  <c r="X464" i="4" s="1"/>
  <c r="AA464" i="4" s="1"/>
  <c r="AB464" i="4" s="1"/>
  <c r="N464" i="4"/>
  <c r="Q464" i="4" s="1"/>
  <c r="S464" i="4" s="1"/>
  <c r="AC464" i="4"/>
  <c r="H465" i="4"/>
  <c r="G464" i="4" l="1"/>
  <c r="AI464" i="4"/>
  <c r="AJ464" i="4" s="1"/>
  <c r="AD464" i="4"/>
  <c r="AE464" i="4" s="1"/>
  <c r="AG464" i="4"/>
  <c r="C465" i="4" s="1"/>
  <c r="AF464" i="4"/>
  <c r="K465" i="4"/>
  <c r="T464" i="4"/>
  <c r="AK465" i="4" l="1"/>
  <c r="AL465" i="4"/>
  <c r="B465" i="4"/>
  <c r="AH464" i="4"/>
  <c r="D465" i="4" s="1"/>
  <c r="AN466" i="4" a="1"/>
  <c r="O466" i="4"/>
  <c r="AM465" i="4" a="1"/>
  <c r="AN466" i="4" l="1"/>
  <c r="AM465" i="4"/>
  <c r="L465" i="4"/>
  <c r="U465" i="4" s="1"/>
  <c r="V465" i="4" s="1"/>
  <c r="I465" i="4"/>
  <c r="E465" i="4"/>
  <c r="F465" i="4" l="1"/>
  <c r="M465" i="4"/>
  <c r="P465" i="4" s="1"/>
  <c r="Y465" i="4"/>
  <c r="W465" i="4"/>
  <c r="X465" i="4" s="1"/>
  <c r="R465" i="4"/>
  <c r="Z465" i="4"/>
  <c r="N465" i="4" l="1"/>
  <c r="G465" i="4" s="1"/>
  <c r="AA465" i="4"/>
  <c r="AB465" i="4" s="1"/>
  <c r="Q465" i="4" l="1"/>
  <c r="S465" i="4" s="1"/>
  <c r="T465" i="4" s="1"/>
  <c r="AC465" i="4"/>
  <c r="H466" i="4"/>
  <c r="K466" i="4" l="1"/>
  <c r="AD465" i="4"/>
  <c r="AE465" i="4" s="1"/>
  <c r="AI465" i="4"/>
  <c r="AJ465" i="4" s="1"/>
  <c r="AG465" i="4"/>
  <c r="C466" i="4" s="1"/>
  <c r="AF465" i="4"/>
  <c r="B466" i="4" s="1"/>
  <c r="O467" i="4"/>
  <c r="AN467" i="4" a="1"/>
  <c r="AN467" i="4" l="1"/>
  <c r="AK466" i="4"/>
  <c r="AL466" i="4"/>
  <c r="AH465" i="4"/>
  <c r="D466" i="4" s="1"/>
  <c r="L466" i="4" s="1"/>
  <c r="U466" i="4" s="1"/>
  <c r="V466" i="4" s="1"/>
  <c r="I466" i="4"/>
  <c r="E466" i="4"/>
  <c r="AM466" i="4" a="1"/>
  <c r="F466" i="4" l="1"/>
  <c r="AM466" i="4"/>
  <c r="M466" i="4"/>
  <c r="W466" i="4"/>
  <c r="X466" i="4" s="1"/>
  <c r="Y466" i="4"/>
  <c r="Z466" i="4"/>
  <c r="AA466" i="4" l="1"/>
  <c r="AB466" i="4" s="1"/>
  <c r="N466" i="4"/>
  <c r="P466" i="4"/>
  <c r="R466" i="4"/>
  <c r="Q466" i="4" l="1"/>
  <c r="S466" i="4" s="1"/>
  <c r="T466" i="4" s="1"/>
  <c r="G466" i="4"/>
  <c r="H467" i="4"/>
  <c r="AC466" i="4"/>
  <c r="K467" i="4" l="1"/>
  <c r="AF466" i="4"/>
  <c r="AI466" i="4"/>
  <c r="AJ466" i="4" s="1"/>
  <c r="AD466" i="4"/>
  <c r="AE466" i="4" s="1"/>
  <c r="AG466" i="4"/>
  <c r="C467" i="4" s="1"/>
  <c r="AK467" i="4" l="1"/>
  <c r="B467" i="4"/>
  <c r="AH466" i="4"/>
  <c r="D467" i="4" s="1"/>
  <c r="AL467" i="4"/>
  <c r="O468" i="4"/>
  <c r="AM467" i="4" a="1"/>
  <c r="AN468" i="4" a="1"/>
  <c r="AN468" i="4" l="1"/>
  <c r="AM467" i="4"/>
  <c r="L467" i="4"/>
  <c r="U467" i="4" s="1"/>
  <c r="V467" i="4" s="1"/>
  <c r="I467" i="4"/>
  <c r="E467" i="4"/>
  <c r="F467" i="4" l="1"/>
  <c r="W467" i="4"/>
  <c r="Y467" i="4"/>
  <c r="M467" i="4"/>
  <c r="Z467" i="4"/>
  <c r="X467" i="4" l="1"/>
  <c r="AA467" i="4" s="1"/>
  <c r="AB467" i="4" s="1"/>
  <c r="N467" i="4"/>
  <c r="Q467" i="4" s="1"/>
  <c r="P467" i="4"/>
  <c r="R467" i="4"/>
  <c r="S467" i="4" l="1"/>
  <c r="T467" i="4" s="1"/>
  <c r="G467" i="4"/>
  <c r="AC467" i="4"/>
  <c r="H468" i="4"/>
  <c r="K468" i="4" l="1"/>
  <c r="AI467" i="4"/>
  <c r="AJ467" i="4" s="1"/>
  <c r="AD467" i="4"/>
  <c r="AE467" i="4" s="1"/>
  <c r="AG467" i="4"/>
  <c r="C468" i="4" s="1"/>
  <c r="AF467" i="4"/>
  <c r="AH467" i="4" l="1"/>
  <c r="D468" i="4" s="1"/>
  <c r="L468" i="4" s="1"/>
  <c r="U468" i="4" s="1"/>
  <c r="V468" i="4" s="1"/>
  <c r="AL468" i="4"/>
  <c r="AK468" i="4"/>
  <c r="B468" i="4"/>
  <c r="O469" i="4"/>
  <c r="AM468" i="4" a="1"/>
  <c r="AN469" i="4" a="1"/>
  <c r="AN469" i="4" l="1"/>
  <c r="AM468" i="4"/>
  <c r="Y468" i="4"/>
  <c r="M468" i="4"/>
  <c r="N468" i="4" s="1"/>
  <c r="I468" i="4"/>
  <c r="W468" i="4"/>
  <c r="E468" i="4"/>
  <c r="Z468" i="4"/>
  <c r="F468" i="4" l="1"/>
  <c r="X468" i="4"/>
  <c r="AA468" i="4" s="1"/>
  <c r="AB468" i="4" s="1"/>
  <c r="P468" i="4"/>
  <c r="Q468" i="4"/>
  <c r="G468" i="4"/>
  <c r="R468" i="4"/>
  <c r="S468" i="4" l="1"/>
  <c r="T468" i="4" s="1"/>
  <c r="H469" i="4"/>
  <c r="AC468" i="4"/>
  <c r="K469" i="4" l="1"/>
  <c r="AD468" i="4"/>
  <c r="AE468" i="4" s="1"/>
  <c r="AG468" i="4"/>
  <c r="C469" i="4" s="1"/>
  <c r="AI468" i="4"/>
  <c r="AJ468" i="4" s="1"/>
  <c r="AF468" i="4"/>
  <c r="B469" i="4" s="1"/>
  <c r="AN470" i="4" a="1"/>
  <c r="O470" i="4"/>
  <c r="AN470" i="4" l="1"/>
  <c r="AH468" i="4"/>
  <c r="D469" i="4" s="1"/>
  <c r="L469" i="4" s="1"/>
  <c r="U469" i="4" s="1"/>
  <c r="V469" i="4" s="1"/>
  <c r="AL469" i="4"/>
  <c r="AK469" i="4"/>
  <c r="I469" i="4"/>
  <c r="E469" i="4"/>
  <c r="AM469" i="4" a="1"/>
  <c r="F469" i="4" l="1"/>
  <c r="AM469" i="4"/>
  <c r="Y469" i="4"/>
  <c r="W469" i="4"/>
  <c r="X469" i="4" s="1"/>
  <c r="M469" i="4"/>
  <c r="Z469" i="4"/>
  <c r="P469" i="4" l="1"/>
  <c r="N469" i="4"/>
  <c r="AA469" i="4"/>
  <c r="AB469" i="4" s="1"/>
  <c r="R469" i="4"/>
  <c r="Q469" i="4" l="1"/>
  <c r="S469" i="4" s="1"/>
  <c r="G469" i="4"/>
  <c r="AC469" i="4"/>
  <c r="H470" i="4"/>
  <c r="K470" i="4" l="1"/>
  <c r="AD469" i="4"/>
  <c r="AE469" i="4" s="1"/>
  <c r="AI469" i="4"/>
  <c r="AJ469" i="4" s="1"/>
  <c r="AG469" i="4"/>
  <c r="C470" i="4" s="1"/>
  <c r="AF469" i="4"/>
  <c r="T469" i="4"/>
  <c r="AH469" i="4" l="1"/>
  <c r="D470" i="4" s="1"/>
  <c r="L470" i="4" s="1"/>
  <c r="U470" i="4" s="1"/>
  <c r="V470" i="4" s="1"/>
  <c r="B470" i="4"/>
  <c r="AK470" i="4"/>
  <c r="AL470" i="4"/>
  <c r="AM470" i="4" a="1"/>
  <c r="O471" i="4"/>
  <c r="AN471" i="4" a="1"/>
  <c r="AN471" i="4" l="1"/>
  <c r="AM470" i="4"/>
  <c r="M470" i="4"/>
  <c r="P470" i="4" s="1"/>
  <c r="Y470" i="4"/>
  <c r="W470" i="4"/>
  <c r="I470" i="4"/>
  <c r="E470" i="4"/>
  <c r="R470" i="4"/>
  <c r="Z470" i="4"/>
  <c r="F470" i="4" l="1"/>
  <c r="X470" i="4"/>
  <c r="AA470" i="4" s="1"/>
  <c r="AB470" i="4" s="1"/>
  <c r="N470" i="4"/>
  <c r="Q470" i="4" s="1"/>
  <c r="S470" i="4" s="1"/>
  <c r="T470" i="4" s="1"/>
  <c r="H471" i="4"/>
  <c r="AC470" i="4"/>
  <c r="G470" i="4" l="1"/>
  <c r="K471" i="4"/>
  <c r="AI470" i="4"/>
  <c r="AJ470" i="4" s="1"/>
  <c r="AG470" i="4"/>
  <c r="C471" i="4" s="1"/>
  <c r="AD470" i="4"/>
  <c r="AE470" i="4" s="1"/>
  <c r="AF470" i="4"/>
  <c r="AL471" i="4" l="1"/>
  <c r="B471" i="4"/>
  <c r="AH470" i="4"/>
  <c r="D471" i="4" s="1"/>
  <c r="AK471" i="4"/>
  <c r="O472" i="4"/>
  <c r="AM471" i="4" a="1"/>
  <c r="AN472" i="4" a="1"/>
  <c r="AN472" i="4" l="1"/>
  <c r="AM471" i="4"/>
  <c r="L471" i="4"/>
  <c r="U471" i="4" s="1"/>
  <c r="V471" i="4" s="1"/>
  <c r="I471" i="4"/>
  <c r="E471" i="4"/>
  <c r="F471" i="4" l="1"/>
  <c r="M471" i="4"/>
  <c r="N471" i="4" s="1"/>
  <c r="W471" i="4"/>
  <c r="X471" i="4" s="1"/>
  <c r="Y471" i="4"/>
  <c r="Z471" i="4"/>
  <c r="P471" i="4" l="1"/>
  <c r="AA471" i="4"/>
  <c r="AB471" i="4" s="1"/>
  <c r="Q471" i="4"/>
  <c r="G471" i="4"/>
  <c r="R471" i="4"/>
  <c r="S471" i="4" l="1"/>
  <c r="AC471" i="4"/>
  <c r="H472" i="4"/>
  <c r="K472" i="4" l="1"/>
  <c r="AD471" i="4"/>
  <c r="AE471" i="4" s="1"/>
  <c r="AI471" i="4"/>
  <c r="AJ471" i="4" s="1"/>
  <c r="AG471" i="4"/>
  <c r="C472" i="4" s="1"/>
  <c r="AF471" i="4"/>
  <c r="T471" i="4"/>
  <c r="AH471" i="4" l="1"/>
  <c r="D472" i="4" s="1"/>
  <c r="L472" i="4" s="1"/>
  <c r="U472" i="4" s="1"/>
  <c r="V472" i="4" s="1"/>
  <c r="B472" i="4"/>
  <c r="AL472" i="4"/>
  <c r="AK472" i="4"/>
  <c r="O473" i="4"/>
  <c r="AN473" i="4" a="1"/>
  <c r="AM472" i="4" a="1"/>
  <c r="AN473" i="4" l="1"/>
  <c r="AM472" i="4"/>
  <c r="M472" i="4"/>
  <c r="N472" i="4" s="1"/>
  <c r="W472" i="4"/>
  <c r="Y472" i="4"/>
  <c r="I472" i="4"/>
  <c r="E472" i="4"/>
  <c r="Z472" i="4"/>
  <c r="F472" i="4" l="1"/>
  <c r="X472" i="4" s="1"/>
  <c r="AA472" i="4" s="1"/>
  <c r="AB472" i="4" s="1"/>
  <c r="Q472" i="4"/>
  <c r="P472" i="4"/>
  <c r="R472" i="4"/>
  <c r="G472" i="4" l="1"/>
  <c r="S472" i="4"/>
  <c r="T472" i="4" s="1"/>
  <c r="H473" i="4"/>
  <c r="AC472" i="4"/>
  <c r="K473" i="4" l="1"/>
  <c r="AI472" i="4"/>
  <c r="AJ472" i="4" s="1"/>
  <c r="AD472" i="4"/>
  <c r="AE472" i="4" s="1"/>
  <c r="AG472" i="4"/>
  <c r="C473" i="4" s="1"/>
  <c r="AF472" i="4"/>
  <c r="B473" i="4" s="1"/>
  <c r="AN474" i="4" a="1"/>
  <c r="O474" i="4"/>
  <c r="AN474" i="4" l="1"/>
  <c r="I473" i="4"/>
  <c r="AH472" i="4"/>
  <c r="D473" i="4" s="1"/>
  <c r="L473" i="4" s="1"/>
  <c r="U473" i="4" s="1"/>
  <c r="V473" i="4" s="1"/>
  <c r="Y473" i="4" s="1"/>
  <c r="AL473" i="4"/>
  <c r="AK473" i="4"/>
  <c r="E473" i="4"/>
  <c r="Z473" i="4"/>
  <c r="AM473" i="4" a="1"/>
  <c r="F473" i="4" l="1"/>
  <c r="M473" i="4"/>
  <c r="N473" i="4" s="1"/>
  <c r="Q473" i="4" s="1"/>
  <c r="AM473" i="4"/>
  <c r="W473" i="4"/>
  <c r="X473" i="4" s="1"/>
  <c r="AA473" i="4" s="1"/>
  <c r="AB473" i="4" s="1"/>
  <c r="P473" i="4" l="1"/>
  <c r="G473" i="4"/>
  <c r="R473" i="4"/>
  <c r="S473" i="4" l="1"/>
  <c r="H474" i="4"/>
  <c r="AC473" i="4"/>
  <c r="AD473" i="4" l="1"/>
  <c r="AE473" i="4" s="1"/>
  <c r="AG473" i="4"/>
  <c r="C474" i="4" s="1"/>
  <c r="AI473" i="4"/>
  <c r="AJ473" i="4" s="1"/>
  <c r="AF473" i="4"/>
  <c r="AH473" i="4" s="1"/>
  <c r="D474" i="4" s="1"/>
  <c r="K474" i="4"/>
  <c r="T473" i="4"/>
  <c r="B474" i="4" l="1"/>
  <c r="I474" i="4" s="1"/>
  <c r="L474" i="4"/>
  <c r="U474" i="4" s="1"/>
  <c r="V474" i="4" s="1"/>
  <c r="AL474" i="4"/>
  <c r="AK474" i="4"/>
  <c r="E474" i="4"/>
  <c r="AM474" i="4" a="1"/>
  <c r="O475" i="4"/>
  <c r="AN475" i="4" a="1"/>
  <c r="Y474" i="4" l="1"/>
  <c r="AN475" i="4"/>
  <c r="F474" i="4"/>
  <c r="M474" i="4"/>
  <c r="W474" i="4"/>
  <c r="X474" i="4" s="1"/>
  <c r="AM474" i="4"/>
  <c r="Z474" i="4"/>
  <c r="AA474" i="4" l="1"/>
  <c r="AB474" i="4" s="1"/>
  <c r="N474" i="4"/>
  <c r="P474" i="4"/>
  <c r="R474" i="4"/>
  <c r="Q474" i="4" l="1"/>
  <c r="S474" i="4" s="1"/>
  <c r="G474" i="4"/>
  <c r="H475" i="4"/>
  <c r="AC474" i="4"/>
  <c r="K475" i="4" l="1"/>
  <c r="AD474" i="4"/>
  <c r="AE474" i="4" s="1"/>
  <c r="AI474" i="4"/>
  <c r="AJ474" i="4" s="1"/>
  <c r="AG474" i="4"/>
  <c r="C475" i="4" s="1"/>
  <c r="AF474" i="4"/>
  <c r="T474" i="4"/>
  <c r="AH474" i="4" l="1"/>
  <c r="D475" i="4" s="1"/>
  <c r="L475" i="4" s="1"/>
  <c r="U475" i="4" s="1"/>
  <c r="V475" i="4" s="1"/>
  <c r="AK475" i="4"/>
  <c r="AL475" i="4"/>
  <c r="B475" i="4"/>
  <c r="AM475" i="4" a="1"/>
  <c r="O476" i="4"/>
  <c r="AN476" i="4" a="1"/>
  <c r="M475" i="4" l="1"/>
  <c r="P475" i="4" s="1"/>
  <c r="AN476" i="4"/>
  <c r="Y475" i="4"/>
  <c r="AM475" i="4"/>
  <c r="I475" i="4"/>
  <c r="W475" i="4"/>
  <c r="E475" i="4"/>
  <c r="Z475" i="4"/>
  <c r="R475" i="4"/>
  <c r="F475" i="4" l="1"/>
  <c r="X475" i="4" s="1"/>
  <c r="AA475" i="4" s="1"/>
  <c r="AB475" i="4" s="1"/>
  <c r="N475" i="4"/>
  <c r="G475" i="4" l="1"/>
  <c r="Q475" i="4"/>
  <c r="S475" i="4" s="1"/>
  <c r="AC475" i="4"/>
  <c r="H476" i="4"/>
  <c r="AG475" i="4" l="1"/>
  <c r="C476" i="4" s="1"/>
  <c r="AD475" i="4"/>
  <c r="AE475" i="4" s="1"/>
  <c r="AF475" i="4"/>
  <c r="B476" i="4" s="1"/>
  <c r="I476" i="4" s="1"/>
  <c r="AI475" i="4"/>
  <c r="AJ475" i="4" s="1"/>
  <c r="K476" i="4"/>
  <c r="T475" i="4"/>
  <c r="E476" i="4"/>
  <c r="AN477" i="4" a="1"/>
  <c r="O477" i="4"/>
  <c r="AK476" i="4" l="1"/>
  <c r="AL476" i="4"/>
  <c r="F476" i="4"/>
  <c r="AH475" i="4"/>
  <c r="D476" i="4" s="1"/>
  <c r="L476" i="4" s="1"/>
  <c r="U476" i="4" s="1"/>
  <c r="V476" i="4" s="1"/>
  <c r="Y476" i="4" s="1"/>
  <c r="AN477" i="4"/>
  <c r="AM476" i="4" a="1"/>
  <c r="Z476" i="4"/>
  <c r="AM476" i="4" l="1"/>
  <c r="W476" i="4"/>
  <c r="X476" i="4" s="1"/>
  <c r="AA476" i="4" s="1"/>
  <c r="AB476" i="4" s="1"/>
  <c r="M476" i="4"/>
  <c r="P476" i="4" s="1"/>
  <c r="R476" i="4"/>
  <c r="N476" i="4" l="1"/>
  <c r="G476" i="4" s="1"/>
  <c r="Q476" i="4" l="1"/>
  <c r="S476" i="4" s="1"/>
  <c r="T476" i="4" s="1"/>
  <c r="H477" i="4"/>
  <c r="AC476" i="4"/>
  <c r="K477" i="4" l="1"/>
  <c r="AI476" i="4"/>
  <c r="AJ476" i="4" s="1"/>
  <c r="AD476" i="4"/>
  <c r="AE476" i="4" s="1"/>
  <c r="AF476" i="4"/>
  <c r="AG476" i="4"/>
  <c r="C477" i="4" s="1"/>
  <c r="B477" i="4"/>
  <c r="AL477" i="4"/>
  <c r="AK477" i="4"/>
  <c r="O478" i="4"/>
  <c r="AM477" i="4" a="1"/>
  <c r="AN478" i="4" a="1"/>
  <c r="AH476" i="4" l="1"/>
  <c r="D477" i="4" s="1"/>
  <c r="L477" i="4" s="1"/>
  <c r="U477" i="4" s="1"/>
  <c r="V477" i="4" s="1"/>
  <c r="AM477" i="4"/>
  <c r="AN478" i="4"/>
  <c r="I477" i="4"/>
  <c r="E477" i="4"/>
  <c r="M477" i="4" l="1"/>
  <c r="P477" i="4" s="1"/>
  <c r="F477" i="4"/>
  <c r="Y477" i="4"/>
  <c r="W477" i="4"/>
  <c r="X477" i="4" s="1"/>
  <c r="R477" i="4"/>
  <c r="Z477" i="4"/>
  <c r="N477" i="4" l="1"/>
  <c r="Q477" i="4" s="1"/>
  <c r="S477" i="4" s="1"/>
  <c r="AA477" i="4"/>
  <c r="AB477" i="4" s="1"/>
  <c r="AC477" i="4"/>
  <c r="H478" i="4"/>
  <c r="G477" i="4" l="1"/>
  <c r="K478" i="4"/>
  <c r="AG477" i="4"/>
  <c r="C478" i="4" s="1"/>
  <c r="AI477" i="4"/>
  <c r="AJ477" i="4" s="1"/>
  <c r="AD477" i="4"/>
  <c r="AE477" i="4" s="1"/>
  <c r="AF477" i="4"/>
  <c r="T477" i="4"/>
  <c r="B478" i="4" l="1"/>
  <c r="AH477" i="4"/>
  <c r="D478" i="4" s="1"/>
  <c r="AL478" i="4"/>
  <c r="AK478" i="4"/>
  <c r="AN479" i="4" a="1"/>
  <c r="AM478" i="4" a="1"/>
  <c r="O479" i="4"/>
  <c r="AM478" i="4" l="1"/>
  <c r="AN479" i="4"/>
  <c r="L478" i="4"/>
  <c r="U478" i="4" s="1"/>
  <c r="V478" i="4" s="1"/>
  <c r="I478" i="4"/>
  <c r="E478" i="4"/>
  <c r="F478" i="4" l="1"/>
  <c r="M478" i="4"/>
  <c r="Y478" i="4"/>
  <c r="W478" i="4"/>
  <c r="Z478" i="4"/>
  <c r="X478" i="4" l="1"/>
  <c r="AA478" i="4" s="1"/>
  <c r="AB478" i="4" s="1"/>
  <c r="P478" i="4"/>
  <c r="N478" i="4"/>
  <c r="Q478" i="4" s="1"/>
  <c r="R478" i="4"/>
  <c r="S478" i="4" l="1"/>
  <c r="T478" i="4" s="1"/>
  <c r="G478" i="4"/>
  <c r="AC478" i="4"/>
  <c r="H479" i="4"/>
  <c r="K479" i="4" l="1"/>
  <c r="AD478" i="4"/>
  <c r="AE478" i="4" s="1"/>
  <c r="AG478" i="4"/>
  <c r="C479" i="4" s="1"/>
  <c r="AI478" i="4"/>
  <c r="AJ478" i="4" s="1"/>
  <c r="AF478" i="4"/>
  <c r="AH478" i="4" l="1"/>
  <c r="D479" i="4" s="1"/>
  <c r="L479" i="4" s="1"/>
  <c r="U479" i="4" s="1"/>
  <c r="V479" i="4" s="1"/>
  <c r="AK479" i="4"/>
  <c r="B479" i="4"/>
  <c r="AL479" i="4"/>
  <c r="AM479" i="4" a="1"/>
  <c r="O480" i="4"/>
  <c r="AN480" i="4" a="1"/>
  <c r="M479" i="4" l="1"/>
  <c r="P479" i="4" s="1"/>
  <c r="AN480" i="4"/>
  <c r="AM479" i="4"/>
  <c r="Y479" i="4"/>
  <c r="I479" i="4"/>
  <c r="W479" i="4"/>
  <c r="E479" i="4"/>
  <c r="Z479" i="4"/>
  <c r="R479" i="4"/>
  <c r="N479" i="4" l="1"/>
  <c r="F479" i="4"/>
  <c r="X479" i="4" s="1"/>
  <c r="AA479" i="4" s="1"/>
  <c r="AB479" i="4" s="1"/>
  <c r="Q479" i="4"/>
  <c r="S479" i="4" s="1"/>
  <c r="G479" i="4"/>
  <c r="AC479" i="4"/>
  <c r="H480" i="4"/>
  <c r="K480" i="4" l="1"/>
  <c r="AI479" i="4"/>
  <c r="AJ479" i="4" s="1"/>
  <c r="AD479" i="4"/>
  <c r="AE479" i="4" s="1"/>
  <c r="AF479" i="4"/>
  <c r="AG479" i="4"/>
  <c r="C480" i="4" s="1"/>
  <c r="T479" i="4"/>
  <c r="B480" i="4" l="1"/>
  <c r="AH479" i="4"/>
  <c r="D480" i="4" s="1"/>
  <c r="AL480" i="4"/>
  <c r="AK480" i="4"/>
  <c r="AM480" i="4" a="1"/>
  <c r="AN481" i="4" a="1"/>
  <c r="O481" i="4"/>
  <c r="AM480" i="4" l="1"/>
  <c r="AN481" i="4"/>
  <c r="L480" i="4"/>
  <c r="U480" i="4" s="1"/>
  <c r="V480" i="4" s="1"/>
  <c r="I480" i="4"/>
  <c r="E480" i="4"/>
  <c r="F480" i="4" l="1"/>
  <c r="M480" i="4"/>
  <c r="N480" i="4" s="1"/>
  <c r="Y480" i="4"/>
  <c r="W480" i="4"/>
  <c r="Z480" i="4"/>
  <c r="X480" i="4" l="1"/>
  <c r="AA480" i="4" s="1"/>
  <c r="AB480" i="4" s="1"/>
  <c r="P480" i="4"/>
  <c r="Q480" i="4"/>
  <c r="G480" i="4"/>
  <c r="R480" i="4"/>
  <c r="S480" i="4" l="1"/>
  <c r="T480" i="4"/>
  <c r="AC480" i="4"/>
  <c r="H481" i="4"/>
  <c r="K481" i="4" l="1"/>
  <c r="AI480" i="4"/>
  <c r="AJ480" i="4" s="1"/>
  <c r="AD480" i="4"/>
  <c r="AE480" i="4" s="1"/>
  <c r="AF480" i="4"/>
  <c r="AG480" i="4"/>
  <c r="C481" i="4" s="1"/>
  <c r="AL481" i="4"/>
  <c r="AK481" i="4"/>
  <c r="AH480" i="4" l="1"/>
  <c r="D481" i="4" s="1"/>
  <c r="L481" i="4" s="1"/>
  <c r="U481" i="4" s="1"/>
  <c r="V481" i="4" s="1"/>
  <c r="B481" i="4"/>
  <c r="I481" i="4" s="1"/>
  <c r="E481" i="4"/>
  <c r="AN482" i="4" a="1"/>
  <c r="AM481" i="4" a="1"/>
  <c r="O482" i="4"/>
  <c r="M481" i="4" l="1"/>
  <c r="Y481" i="4"/>
  <c r="AN482" i="4"/>
  <c r="AM481" i="4"/>
  <c r="W481" i="4"/>
  <c r="F481" i="4"/>
  <c r="Z481" i="4"/>
  <c r="X481" i="4" l="1"/>
  <c r="AA481" i="4" s="1"/>
  <c r="AB481" i="4" s="1"/>
  <c r="N481" i="4"/>
  <c r="G481" i="4" s="1"/>
  <c r="P481" i="4"/>
  <c r="R481" i="4"/>
  <c r="Q481" i="4" l="1"/>
  <c r="S481" i="4" s="1"/>
  <c r="H482" i="4"/>
  <c r="AC481" i="4"/>
  <c r="K482" i="4" l="1"/>
  <c r="AF481" i="4"/>
  <c r="AD481" i="4"/>
  <c r="AE481" i="4" s="1"/>
  <c r="AG481" i="4"/>
  <c r="C482" i="4" s="1"/>
  <c r="AI481" i="4"/>
  <c r="AJ481" i="4" s="1"/>
  <c r="T481" i="4"/>
  <c r="AK482" i="4" l="1"/>
  <c r="B482" i="4"/>
  <c r="AH481" i="4"/>
  <c r="D482" i="4" s="1"/>
  <c r="AL482" i="4"/>
  <c r="O483" i="4"/>
  <c r="AM482" i="4" a="1"/>
  <c r="AN483" i="4" a="1"/>
  <c r="AN483" i="4" l="1"/>
  <c r="AM482" i="4"/>
  <c r="I482" i="4"/>
  <c r="L482" i="4"/>
  <c r="U482" i="4" s="1"/>
  <c r="V482" i="4" s="1"/>
  <c r="E482" i="4"/>
  <c r="F482" i="4" l="1"/>
  <c r="M482" i="4"/>
  <c r="P482" i="4" s="1"/>
  <c r="Y482" i="4"/>
  <c r="W482" i="4"/>
  <c r="X482" i="4" s="1"/>
  <c r="Z482" i="4"/>
  <c r="R482" i="4"/>
  <c r="N482" i="4" l="1"/>
  <c r="Q482" i="4"/>
  <c r="S482" i="4" s="1"/>
  <c r="G482" i="4"/>
  <c r="AA482" i="4"/>
  <c r="AB482" i="4" s="1"/>
  <c r="H483" i="4"/>
  <c r="AC482" i="4"/>
  <c r="AD482" i="4" l="1"/>
  <c r="AE482" i="4" s="1"/>
  <c r="AF482" i="4"/>
  <c r="AI482" i="4"/>
  <c r="AJ482" i="4" s="1"/>
  <c r="AG482" i="4"/>
  <c r="C483" i="4" s="1"/>
  <c r="K483" i="4"/>
  <c r="AL483" i="4"/>
  <c r="AK483" i="4"/>
  <c r="T482" i="4"/>
  <c r="B483" i="4" l="1"/>
  <c r="AH482" i="4"/>
  <c r="D483" i="4" s="1"/>
  <c r="AN484" i="4" a="1"/>
  <c r="AM483" i="4" a="1"/>
  <c r="O484" i="4"/>
  <c r="AN484" i="4" l="1"/>
  <c r="AM483" i="4"/>
  <c r="L483" i="4"/>
  <c r="U483" i="4" s="1"/>
  <c r="V483" i="4" s="1"/>
  <c r="I483" i="4"/>
  <c r="E483" i="4"/>
  <c r="F483" i="4" l="1"/>
  <c r="W483" i="4"/>
  <c r="X483" i="4" s="1"/>
  <c r="Y483" i="4"/>
  <c r="M483" i="4"/>
  <c r="Z483" i="4"/>
  <c r="N483" i="4" l="1"/>
  <c r="P483" i="4"/>
  <c r="AA483" i="4"/>
  <c r="AB483" i="4" s="1"/>
  <c r="R483" i="4"/>
  <c r="Q483" i="4" l="1"/>
  <c r="S483" i="4" s="1"/>
  <c r="G483" i="4"/>
  <c r="T483" i="4"/>
  <c r="AC483" i="4"/>
  <c r="H484" i="4"/>
  <c r="K484" i="4" l="1"/>
  <c r="AI483" i="4"/>
  <c r="AJ483" i="4" s="1"/>
  <c r="AG483" i="4"/>
  <c r="C484" i="4" s="1"/>
  <c r="AF483" i="4"/>
  <c r="B484" i="4" s="1"/>
  <c r="AD483" i="4"/>
  <c r="AE483" i="4" s="1"/>
  <c r="O485" i="4"/>
  <c r="AN485" i="4" a="1"/>
  <c r="AN485" i="4" l="1"/>
  <c r="AK484" i="4"/>
  <c r="I484" i="4"/>
  <c r="AH483" i="4"/>
  <c r="D484" i="4" s="1"/>
  <c r="AL484" i="4"/>
  <c r="E484" i="4"/>
  <c r="AM484" i="4" a="1"/>
  <c r="F484" i="4" l="1"/>
  <c r="AM484" i="4"/>
  <c r="L484" i="4"/>
  <c r="U484" i="4" s="1"/>
  <c r="V484" i="4" s="1"/>
  <c r="M484" i="4" l="1"/>
  <c r="N484" i="4" s="1"/>
  <c r="P484" i="4"/>
  <c r="Y484" i="4"/>
  <c r="W484" i="4"/>
  <c r="X484" i="4" s="1"/>
  <c r="R484" i="4"/>
  <c r="Z484" i="4"/>
  <c r="AA484" i="4" l="1"/>
  <c r="AB484" i="4" s="1"/>
  <c r="Q484" i="4"/>
  <c r="S484" i="4" s="1"/>
  <c r="G484" i="4"/>
  <c r="H485" i="4"/>
  <c r="AC484" i="4"/>
  <c r="K485" i="4" l="1"/>
  <c r="AD484" i="4"/>
  <c r="AE484" i="4" s="1"/>
  <c r="AI484" i="4"/>
  <c r="AJ484" i="4" s="1"/>
  <c r="AF484" i="4"/>
  <c r="B485" i="4" s="1"/>
  <c r="AG484" i="4"/>
  <c r="C485" i="4" s="1"/>
  <c r="T484" i="4"/>
  <c r="AN486" i="4" a="1"/>
  <c r="O486" i="4"/>
  <c r="I485" i="4" l="1"/>
  <c r="AL485" i="4"/>
  <c r="AN486" i="4"/>
  <c r="AK485" i="4"/>
  <c r="AH484" i="4"/>
  <c r="D485" i="4" s="1"/>
  <c r="E485" i="4"/>
  <c r="AM485" i="4" a="1"/>
  <c r="F485" i="4" l="1"/>
  <c r="AM485" i="4"/>
  <c r="L485" i="4"/>
  <c r="U485" i="4" s="1"/>
  <c r="V485" i="4" s="1"/>
  <c r="M485" i="4" l="1"/>
  <c r="Y485" i="4"/>
  <c r="W485" i="4"/>
  <c r="X485" i="4" s="1"/>
  <c r="Z485" i="4"/>
  <c r="AA485" i="4" l="1"/>
  <c r="AB485" i="4" s="1"/>
  <c r="P485" i="4"/>
  <c r="N485" i="4"/>
  <c r="Q485" i="4" s="1"/>
  <c r="R485" i="4"/>
  <c r="G485" i="4" l="1"/>
  <c r="S485" i="4"/>
  <c r="T485" i="4" s="1"/>
  <c r="H486" i="4"/>
  <c r="AC485" i="4"/>
  <c r="K486" i="4" l="1"/>
  <c r="AD485" i="4"/>
  <c r="AE485" i="4" s="1"/>
  <c r="AI485" i="4"/>
  <c r="AJ485" i="4" s="1"/>
  <c r="AG485" i="4"/>
  <c r="C486" i="4" s="1"/>
  <c r="AF485" i="4"/>
  <c r="AL486" i="4" l="1"/>
  <c r="AK486" i="4"/>
  <c r="B486" i="4"/>
  <c r="AH485" i="4"/>
  <c r="D486" i="4" s="1"/>
  <c r="O487" i="4"/>
  <c r="AM486" i="4" a="1"/>
  <c r="AN487" i="4" a="1"/>
  <c r="AN487" i="4" l="1"/>
  <c r="AM486" i="4"/>
  <c r="L486" i="4"/>
  <c r="U486" i="4" s="1"/>
  <c r="V486" i="4" s="1"/>
  <c r="I486" i="4"/>
  <c r="E486" i="4"/>
  <c r="F486" i="4" l="1"/>
  <c r="M486" i="4"/>
  <c r="N486" i="4" s="1"/>
  <c r="Y486" i="4"/>
  <c r="W486" i="4"/>
  <c r="X486" i="4" s="1"/>
  <c r="Z486" i="4"/>
  <c r="Q486" i="4" l="1"/>
  <c r="P486" i="4"/>
  <c r="AA486" i="4"/>
  <c r="AB486" i="4" s="1"/>
  <c r="G486" i="4"/>
  <c r="R486" i="4"/>
  <c r="S486" i="4" l="1"/>
  <c r="H487" i="4"/>
  <c r="AC486" i="4"/>
  <c r="AD486" i="4" l="1"/>
  <c r="AE486" i="4" s="1"/>
  <c r="AI486" i="4"/>
  <c r="AJ486" i="4" s="1"/>
  <c r="AF486" i="4"/>
  <c r="AG486" i="4"/>
  <c r="C487" i="4" s="1"/>
  <c r="K487" i="4"/>
  <c r="T486" i="4"/>
  <c r="AK487" i="4"/>
  <c r="B487" i="4"/>
  <c r="AL487" i="4"/>
  <c r="O488" i="4"/>
  <c r="AM487" i="4" a="1"/>
  <c r="AN488" i="4" a="1"/>
  <c r="AH486" i="4" l="1"/>
  <c r="D487" i="4" s="1"/>
  <c r="AM487" i="4"/>
  <c r="AN488" i="4"/>
  <c r="I487" i="4"/>
  <c r="E487" i="4"/>
  <c r="F487" i="4" l="1"/>
  <c r="L487" i="4"/>
  <c r="U487" i="4" s="1"/>
  <c r="V487" i="4" s="1"/>
  <c r="M487" i="4" l="1"/>
  <c r="P487" i="4" s="1"/>
  <c r="N487" i="4"/>
  <c r="Y487" i="4"/>
  <c r="W487" i="4"/>
  <c r="X487" i="4" s="1"/>
  <c r="R487" i="4"/>
  <c r="Z487" i="4"/>
  <c r="AA487" i="4" l="1"/>
  <c r="AB487" i="4" s="1"/>
  <c r="G487" i="4"/>
  <c r="Q487" i="4"/>
  <c r="S487" i="4" s="1"/>
  <c r="AC487" i="4"/>
  <c r="H488" i="4"/>
  <c r="K488" i="4" l="1"/>
  <c r="AF487" i="4"/>
  <c r="AG487" i="4"/>
  <c r="C488" i="4" s="1"/>
  <c r="AD487" i="4"/>
  <c r="AE487" i="4" s="1"/>
  <c r="AI487" i="4"/>
  <c r="AJ487" i="4" s="1"/>
  <c r="T487" i="4"/>
  <c r="AH487" i="4" l="1"/>
  <c r="D488" i="4" s="1"/>
  <c r="L488" i="4" s="1"/>
  <c r="U488" i="4" s="1"/>
  <c r="V488" i="4" s="1"/>
  <c r="AK488" i="4"/>
  <c r="AL488" i="4"/>
  <c r="B488" i="4"/>
  <c r="O489" i="4"/>
  <c r="AN489" i="4" a="1"/>
  <c r="AM488" i="4" a="1"/>
  <c r="AN489" i="4" l="1"/>
  <c r="AM488" i="4"/>
  <c r="Y488" i="4"/>
  <c r="W488" i="4"/>
  <c r="I488" i="4"/>
  <c r="M488" i="4"/>
  <c r="E488" i="4"/>
  <c r="Z488" i="4"/>
  <c r="F488" i="4" l="1"/>
  <c r="X488" i="4"/>
  <c r="AA488" i="4" s="1"/>
  <c r="AB488" i="4" s="1"/>
  <c r="P488" i="4"/>
  <c r="N488" i="4"/>
  <c r="R488" i="4"/>
  <c r="Q488" i="4" l="1"/>
  <c r="S488" i="4" s="1"/>
  <c r="T488" i="4" s="1"/>
  <c r="G488" i="4"/>
  <c r="AC488" i="4"/>
  <c r="H489" i="4"/>
  <c r="K489" i="4" l="1"/>
  <c r="AF488" i="4"/>
  <c r="AI488" i="4"/>
  <c r="AJ488" i="4" s="1"/>
  <c r="AG488" i="4"/>
  <c r="C489" i="4" s="1"/>
  <c r="AD488" i="4"/>
  <c r="AE488" i="4" s="1"/>
  <c r="AH488" i="4" l="1"/>
  <c r="D489" i="4" s="1"/>
  <c r="L489" i="4" s="1"/>
  <c r="U489" i="4" s="1"/>
  <c r="V489" i="4" s="1"/>
  <c r="AL489" i="4"/>
  <c r="B489" i="4"/>
  <c r="AK489" i="4"/>
  <c r="AN490" i="4" a="1"/>
  <c r="O490" i="4"/>
  <c r="AM489" i="4" a="1"/>
  <c r="M489" i="4" l="1"/>
  <c r="AM489" i="4"/>
  <c r="AN490" i="4"/>
  <c r="I489" i="4"/>
  <c r="W489" i="4"/>
  <c r="P489" i="4"/>
  <c r="N489" i="4"/>
  <c r="Y489" i="4"/>
  <c r="E489" i="4"/>
  <c r="R489" i="4"/>
  <c r="Z489" i="4"/>
  <c r="F489" i="4" l="1"/>
  <c r="X489" i="4" s="1"/>
  <c r="AA489" i="4" s="1"/>
  <c r="AB489" i="4" s="1"/>
  <c r="Q489" i="4"/>
  <c r="S489" i="4" s="1"/>
  <c r="G489" i="4"/>
  <c r="H490" i="4"/>
  <c r="AC489" i="4"/>
  <c r="K490" i="4" l="1"/>
  <c r="AF489" i="4"/>
  <c r="AI489" i="4"/>
  <c r="AJ489" i="4" s="1"/>
  <c r="AD489" i="4"/>
  <c r="AE489" i="4" s="1"/>
  <c r="AG489" i="4"/>
  <c r="C490" i="4" s="1"/>
  <c r="T489" i="4"/>
  <c r="AH489" i="4" l="1"/>
  <c r="D490" i="4" s="1"/>
  <c r="L490" i="4" s="1"/>
  <c r="U490" i="4" s="1"/>
  <c r="V490" i="4" s="1"/>
  <c r="AK490" i="4"/>
  <c r="B490" i="4"/>
  <c r="AL490" i="4"/>
  <c r="AM490" i="4" a="1"/>
  <c r="AN491" i="4" a="1"/>
  <c r="O491" i="4"/>
  <c r="W490" i="4" l="1"/>
  <c r="M490" i="4"/>
  <c r="N490" i="4" s="1"/>
  <c r="AN491" i="4"/>
  <c r="AM490" i="4"/>
  <c r="I490" i="4"/>
  <c r="P490" i="4"/>
  <c r="Y490" i="4"/>
  <c r="E490" i="4"/>
  <c r="Z490" i="4"/>
  <c r="R490" i="4"/>
  <c r="F490" i="4" l="1"/>
  <c r="Q490" i="4"/>
  <c r="S490" i="4" s="1"/>
  <c r="T490" i="4" s="1"/>
  <c r="H491" i="4"/>
  <c r="X490" i="4" l="1"/>
  <c r="AA490" i="4" s="1"/>
  <c r="AB490" i="4" s="1"/>
  <c r="G490" i="4"/>
  <c r="K491" i="4"/>
  <c r="AC490" i="4"/>
  <c r="AD490" i="4" l="1"/>
  <c r="AE490" i="4" s="1"/>
  <c r="AI490" i="4"/>
  <c r="AG490" i="4"/>
  <c r="C491" i="4" s="1"/>
  <c r="AF490" i="4"/>
  <c r="B491" i="4" s="1"/>
  <c r="AL491" i="4"/>
  <c r="AN492" i="4" a="1"/>
  <c r="O492" i="4"/>
  <c r="AH490" i="4" l="1"/>
  <c r="D491" i="4" s="1"/>
  <c r="L491" i="4" s="1"/>
  <c r="U491" i="4" s="1"/>
  <c r="V491" i="4" s="1"/>
  <c r="W491" i="4" s="1"/>
  <c r="I491" i="4"/>
  <c r="AN492" i="4"/>
  <c r="AJ490" i="4"/>
  <c r="AK491" i="4"/>
  <c r="E491" i="4"/>
  <c r="AM491" i="4" a="1"/>
  <c r="Y491" i="4" l="1"/>
  <c r="M491" i="4"/>
  <c r="N491" i="4" s="1"/>
  <c r="F491" i="4"/>
  <c r="X491" i="4" s="1"/>
  <c r="AM491" i="4"/>
  <c r="Q491" i="4"/>
  <c r="P491" i="4"/>
  <c r="R491" i="4"/>
  <c r="Z491" i="4"/>
  <c r="AA491" i="4" l="1"/>
  <c r="AB491" i="4" s="1"/>
  <c r="G491" i="4"/>
  <c r="S491" i="4"/>
  <c r="T491" i="4" s="1"/>
  <c r="AC491" i="4"/>
  <c r="H492" i="4"/>
  <c r="K492" i="4" l="1"/>
  <c r="AF491" i="4"/>
  <c r="B492" i="4" s="1"/>
  <c r="AG491" i="4"/>
  <c r="C492" i="4" s="1"/>
  <c r="AD491" i="4"/>
  <c r="AE491" i="4" s="1"/>
  <c r="AI491" i="4"/>
  <c r="AJ491" i="4" s="1"/>
  <c r="AH491" i="4"/>
  <c r="D492" i="4" s="1"/>
  <c r="L492" i="4" s="1"/>
  <c r="U492" i="4" s="1"/>
  <c r="V492" i="4" s="1"/>
  <c r="AN493" i="4" a="1"/>
  <c r="O493" i="4"/>
  <c r="AN493" i="4" l="1"/>
  <c r="I492" i="4"/>
  <c r="AL492" i="4"/>
  <c r="AK492" i="4"/>
  <c r="M492" i="4"/>
  <c r="Y492" i="4"/>
  <c r="W492" i="4"/>
  <c r="E492" i="4"/>
  <c r="Z492" i="4"/>
  <c r="AM492" i="4" a="1"/>
  <c r="F492" i="4" l="1"/>
  <c r="X492" i="4" s="1"/>
  <c r="AA492" i="4" s="1"/>
  <c r="AB492" i="4" s="1"/>
  <c r="AM492" i="4"/>
  <c r="P492" i="4"/>
  <c r="N492" i="4"/>
  <c r="R492" i="4"/>
  <c r="G492" i="4" l="1"/>
  <c r="Q492" i="4"/>
  <c r="S492" i="4" s="1"/>
  <c r="H493" i="4"/>
  <c r="AC492" i="4"/>
  <c r="K493" i="4" l="1"/>
  <c r="AD492" i="4"/>
  <c r="AE492" i="4" s="1"/>
  <c r="AI492" i="4"/>
  <c r="AJ492" i="4" s="1"/>
  <c r="AG492" i="4"/>
  <c r="C493" i="4" s="1"/>
  <c r="AF492" i="4"/>
  <c r="T492" i="4"/>
  <c r="AH492" i="4" l="1"/>
  <c r="D493" i="4" s="1"/>
  <c r="L493" i="4" s="1"/>
  <c r="U493" i="4" s="1"/>
  <c r="V493" i="4" s="1"/>
  <c r="AL493" i="4"/>
  <c r="AK493" i="4"/>
  <c r="B493" i="4"/>
  <c r="AM493" i="4" a="1"/>
  <c r="AN494" i="4" a="1"/>
  <c r="O494" i="4"/>
  <c r="AN494" i="4" l="1"/>
  <c r="AM493" i="4"/>
  <c r="M493" i="4"/>
  <c r="P493" i="4" s="1"/>
  <c r="I493" i="4"/>
  <c r="Y493" i="4"/>
  <c r="W493" i="4"/>
  <c r="E493" i="4"/>
  <c r="Z493" i="4"/>
  <c r="R493" i="4"/>
  <c r="F493" i="4" l="1"/>
  <c r="X493" i="4" s="1"/>
  <c r="AA493" i="4" s="1"/>
  <c r="AB493" i="4" s="1"/>
  <c r="N493" i="4"/>
  <c r="G493" i="4" s="1"/>
  <c r="Q493" i="4" l="1"/>
  <c r="S493" i="4" s="1"/>
  <c r="T493" i="4" s="1"/>
  <c r="H494" i="4"/>
  <c r="AC493" i="4"/>
  <c r="AF493" i="4" l="1"/>
  <c r="B494" i="4" s="1"/>
  <c r="AG493" i="4"/>
  <c r="C494" i="4" s="1"/>
  <c r="AI493" i="4"/>
  <c r="AJ493" i="4" s="1"/>
  <c r="AD493" i="4"/>
  <c r="AE493" i="4" s="1"/>
  <c r="K494" i="4"/>
  <c r="AN495" i="4" a="1"/>
  <c r="O495" i="4"/>
  <c r="AN495" i="4" l="1"/>
  <c r="AL494" i="4"/>
  <c r="AK494" i="4"/>
  <c r="AH493" i="4"/>
  <c r="D494" i="4" s="1"/>
  <c r="L494" i="4" s="1"/>
  <c r="U494" i="4" s="1"/>
  <c r="V494" i="4" s="1"/>
  <c r="Y494" i="4" s="1"/>
  <c r="I494" i="4"/>
  <c r="E494" i="4"/>
  <c r="Z494" i="4"/>
  <c r="AM494" i="4" a="1"/>
  <c r="F494" i="4" l="1"/>
  <c r="AM494" i="4"/>
  <c r="M494" i="4"/>
  <c r="P494" i="4" s="1"/>
  <c r="W494" i="4"/>
  <c r="X494" i="4" s="1"/>
  <c r="AA494" i="4" s="1"/>
  <c r="AB494" i="4" s="1"/>
  <c r="R494" i="4"/>
  <c r="N494" i="4" l="1"/>
  <c r="Q494" i="4" s="1"/>
  <c r="S494" i="4" s="1"/>
  <c r="H495" i="4"/>
  <c r="AC494" i="4"/>
  <c r="G494" i="4" l="1"/>
  <c r="K495" i="4"/>
  <c r="AI494" i="4"/>
  <c r="AJ494" i="4" s="1"/>
  <c r="AD494" i="4"/>
  <c r="AE494" i="4" s="1"/>
  <c r="AG494" i="4"/>
  <c r="C495" i="4" s="1"/>
  <c r="AF494" i="4"/>
  <c r="T494" i="4"/>
  <c r="AH494" i="4" l="1"/>
  <c r="D495" i="4" s="1"/>
  <c r="L495" i="4" s="1"/>
  <c r="U495" i="4" s="1"/>
  <c r="V495" i="4" s="1"/>
  <c r="AK495" i="4"/>
  <c r="B495" i="4"/>
  <c r="AL495" i="4"/>
  <c r="AN496" i="4" a="1"/>
  <c r="O496" i="4"/>
  <c r="AM495" i="4" a="1"/>
  <c r="AN496" i="4" l="1"/>
  <c r="AM495" i="4"/>
  <c r="Y495" i="4"/>
  <c r="W495" i="4"/>
  <c r="M495" i="4"/>
  <c r="I495" i="4"/>
  <c r="E495" i="4"/>
  <c r="Z495" i="4"/>
  <c r="F495" i="4" l="1"/>
  <c r="X495" i="4"/>
  <c r="AA495" i="4" s="1"/>
  <c r="AB495" i="4" s="1"/>
  <c r="P495" i="4"/>
  <c r="N495" i="4"/>
  <c r="R495" i="4"/>
  <c r="G495" i="4" l="1"/>
  <c r="Q495" i="4"/>
  <c r="S495" i="4" s="1"/>
  <c r="T495" i="4" s="1"/>
  <c r="H496" i="4"/>
  <c r="AC495" i="4"/>
  <c r="K496" i="4" l="1"/>
  <c r="AD495" i="4"/>
  <c r="AE495" i="4" s="1"/>
  <c r="AI495" i="4"/>
  <c r="AJ495" i="4" s="1"/>
  <c r="AG495" i="4"/>
  <c r="C496" i="4" s="1"/>
  <c r="AF495" i="4"/>
  <c r="AK496" i="4" l="1"/>
  <c r="B496" i="4"/>
  <c r="AH495" i="4"/>
  <c r="D496" i="4" s="1"/>
  <c r="AL496" i="4"/>
  <c r="AM496" i="4" a="1"/>
  <c r="O497" i="4"/>
  <c r="AN497" i="4" a="1"/>
  <c r="AN497" i="4" l="1"/>
  <c r="AM496" i="4"/>
  <c r="L496" i="4"/>
  <c r="U496" i="4" s="1"/>
  <c r="V496" i="4" s="1"/>
  <c r="I496" i="4"/>
  <c r="E496" i="4"/>
  <c r="F496" i="4" l="1"/>
  <c r="M496" i="4"/>
  <c r="N496" i="4" s="1"/>
  <c r="Y496" i="4"/>
  <c r="W496" i="4"/>
  <c r="Z496" i="4"/>
  <c r="X496" i="4" l="1"/>
  <c r="P496" i="4"/>
  <c r="AA496" i="4"/>
  <c r="AB496" i="4" s="1"/>
  <c r="Q496" i="4"/>
  <c r="G496" i="4"/>
  <c r="R496" i="4"/>
  <c r="S496" i="4" l="1"/>
  <c r="AC496" i="4"/>
  <c r="H497" i="4"/>
  <c r="AD496" i="4" l="1"/>
  <c r="AE496" i="4" s="1"/>
  <c r="AI496" i="4"/>
  <c r="AJ496" i="4" s="1"/>
  <c r="AF496" i="4"/>
  <c r="B497" i="4" s="1"/>
  <c r="AG496" i="4"/>
  <c r="C497" i="4" s="1"/>
  <c r="K497" i="4"/>
  <c r="T496" i="4"/>
  <c r="AK497" i="4"/>
  <c r="AN498" i="4" a="1"/>
  <c r="O498" i="4"/>
  <c r="AN498" i="4" l="1"/>
  <c r="I497" i="4"/>
  <c r="AH496" i="4"/>
  <c r="D497" i="4" s="1"/>
  <c r="L497" i="4" s="1"/>
  <c r="U497" i="4" s="1"/>
  <c r="V497" i="4" s="1"/>
  <c r="AL497" i="4"/>
  <c r="E497" i="4"/>
  <c r="AM497" i="4" a="1"/>
  <c r="F497" i="4" l="1"/>
  <c r="AM497" i="4"/>
  <c r="M497" i="4"/>
  <c r="P497" i="4" s="1"/>
  <c r="W497" i="4"/>
  <c r="Y497" i="4"/>
  <c r="R497" i="4"/>
  <c r="Z497" i="4"/>
  <c r="X497" i="4" l="1"/>
  <c r="AA497" i="4" s="1"/>
  <c r="AB497" i="4" s="1"/>
  <c r="N497" i="4"/>
  <c r="Q497" i="4" s="1"/>
  <c r="S497" i="4" s="1"/>
  <c r="H498" i="4"/>
  <c r="AC497" i="4"/>
  <c r="G497" i="4" l="1"/>
  <c r="AI497" i="4"/>
  <c r="AJ497" i="4" s="1"/>
  <c r="AF497" i="4"/>
  <c r="AD497" i="4"/>
  <c r="AE497" i="4" s="1"/>
  <c r="AG497" i="4"/>
  <c r="C498" i="4" s="1"/>
  <c r="K498" i="4"/>
  <c r="T497" i="4"/>
  <c r="AK498" i="4" l="1"/>
  <c r="AL498" i="4"/>
  <c r="B498" i="4"/>
  <c r="AH497" i="4"/>
  <c r="D498" i="4" s="1"/>
  <c r="AN499" i="4" a="1"/>
  <c r="O499" i="4"/>
  <c r="AM498" i="4" a="1"/>
  <c r="AN499" i="4" l="1"/>
  <c r="AM498" i="4"/>
  <c r="L498" i="4"/>
  <c r="U498" i="4" s="1"/>
  <c r="V498" i="4" s="1"/>
  <c r="I498" i="4"/>
  <c r="E498" i="4"/>
  <c r="F498" i="4" l="1"/>
  <c r="Y498" i="4"/>
  <c r="W498" i="4"/>
  <c r="M498" i="4"/>
  <c r="Z498" i="4"/>
  <c r="X498" i="4" l="1"/>
  <c r="AA498" i="4" s="1"/>
  <c r="AB498" i="4" s="1"/>
  <c r="P498" i="4"/>
  <c r="N498" i="4"/>
  <c r="Q498" i="4" s="1"/>
  <c r="R498" i="4"/>
  <c r="S498" i="4" l="1"/>
  <c r="T498" i="4" s="1"/>
  <c r="G498" i="4"/>
  <c r="H499" i="4"/>
  <c r="AC498" i="4"/>
  <c r="K499" i="4" l="1"/>
  <c r="AG498" i="4"/>
  <c r="C499" i="4" s="1"/>
  <c r="AI498" i="4"/>
  <c r="AJ498" i="4" s="1"/>
  <c r="AD498" i="4"/>
  <c r="AE498" i="4" s="1"/>
  <c r="AF498" i="4"/>
  <c r="B499" i="4" s="1"/>
  <c r="AN500" i="4" a="1"/>
  <c r="O500" i="4"/>
  <c r="AN500" i="4" l="1"/>
  <c r="AH498" i="4"/>
  <c r="D499" i="4" s="1"/>
  <c r="AL499" i="4"/>
  <c r="I499" i="4"/>
  <c r="AK499" i="4"/>
  <c r="E499" i="4"/>
  <c r="AM499" i="4" a="1"/>
  <c r="F499" i="4" l="1"/>
  <c r="AM499" i="4"/>
  <c r="L499" i="4"/>
  <c r="U499" i="4" s="1"/>
  <c r="V499" i="4" s="1"/>
  <c r="M499" i="4" l="1"/>
  <c r="P499" i="4" s="1"/>
  <c r="W499" i="4"/>
  <c r="X499" i="4" s="1"/>
  <c r="Y499" i="4"/>
  <c r="R499" i="4"/>
  <c r="Z499" i="4"/>
  <c r="N499" i="4" l="1"/>
  <c r="Q499" i="4" s="1"/>
  <c r="S499" i="4" s="1"/>
  <c r="T499" i="4" s="1"/>
  <c r="AA499" i="4"/>
  <c r="AB499" i="4" s="1"/>
  <c r="H500" i="4"/>
  <c r="AC499" i="4"/>
  <c r="G499" i="4" l="1"/>
  <c r="K500" i="4"/>
  <c r="AI499" i="4"/>
  <c r="AJ499" i="4" s="1"/>
  <c r="AD499" i="4"/>
  <c r="AE499" i="4" s="1"/>
  <c r="AG499" i="4"/>
  <c r="C500" i="4" s="1"/>
  <c r="AF499" i="4"/>
  <c r="B500" i="4" s="1"/>
  <c r="O501" i="4"/>
  <c r="AN501" i="4" a="1"/>
  <c r="AN501" i="4" l="1"/>
  <c r="I500" i="4"/>
  <c r="AK500" i="4"/>
  <c r="AL500" i="4"/>
  <c r="AH499" i="4"/>
  <c r="D500" i="4" s="1"/>
  <c r="E500" i="4"/>
  <c r="AM500" i="4" a="1"/>
  <c r="F500" i="4" l="1"/>
  <c r="AM500" i="4"/>
  <c r="L500" i="4"/>
  <c r="U500" i="4" s="1"/>
  <c r="V500" i="4" s="1"/>
  <c r="M500" i="4" l="1"/>
  <c r="N500" i="4" s="1"/>
  <c r="Q500" i="4" s="1"/>
  <c r="W500" i="4"/>
  <c r="X500" i="4" s="1"/>
  <c r="Y500" i="4"/>
  <c r="Z500" i="4"/>
  <c r="P500" i="4" l="1"/>
  <c r="G500" i="4"/>
  <c r="AA500" i="4"/>
  <c r="AB500" i="4" s="1"/>
  <c r="R500" i="4"/>
  <c r="S500" i="4" l="1"/>
  <c r="AC500" i="4"/>
  <c r="H501" i="4"/>
  <c r="K501" i="4" l="1"/>
  <c r="AG500" i="4"/>
  <c r="C501" i="4" s="1"/>
  <c r="AD500" i="4"/>
  <c r="AE500" i="4" s="1"/>
  <c r="AI500" i="4"/>
  <c r="AJ500" i="4" s="1"/>
  <c r="AF500" i="4"/>
  <c r="B501" i="4" s="1"/>
  <c r="T500" i="4"/>
  <c r="AN502" i="4" a="1"/>
  <c r="O502" i="4"/>
  <c r="AN502" i="4" l="1"/>
  <c r="AL501" i="4"/>
  <c r="I501" i="4"/>
  <c r="AK501" i="4"/>
  <c r="AH500" i="4"/>
  <c r="D501" i="4" s="1"/>
  <c r="L501" i="4" s="1"/>
  <c r="U501" i="4" s="1"/>
  <c r="V501" i="4" s="1"/>
  <c r="W501" i="4" s="1"/>
  <c r="E501" i="4"/>
  <c r="AM501" i="4" a="1"/>
  <c r="F501" i="4" l="1"/>
  <c r="X501" i="4" s="1"/>
  <c r="AM501" i="4"/>
  <c r="M501" i="4"/>
  <c r="Y501" i="4"/>
  <c r="Z501" i="4"/>
  <c r="AA501" i="4" l="1"/>
  <c r="AB501" i="4" s="1"/>
  <c r="P501" i="4"/>
  <c r="N501" i="4"/>
  <c r="R501" i="4"/>
  <c r="Q501" i="4" l="1"/>
  <c r="S501" i="4" s="1"/>
  <c r="G501" i="4"/>
  <c r="H502" i="4"/>
  <c r="AC501" i="4"/>
  <c r="K502" i="4" l="1"/>
  <c r="AI501" i="4"/>
  <c r="AJ501" i="4" s="1"/>
  <c r="AF501" i="4"/>
  <c r="AD501" i="4"/>
  <c r="AE501" i="4" s="1"/>
  <c r="AG501" i="4"/>
  <c r="C502" i="4" s="1"/>
  <c r="T501" i="4"/>
  <c r="AK502" i="4" l="1"/>
  <c r="B502" i="4"/>
  <c r="AH501" i="4"/>
  <c r="D502" i="4" s="1"/>
  <c r="L502" i="4" s="1"/>
  <c r="U502" i="4" s="1"/>
  <c r="V502" i="4" s="1"/>
  <c r="W502" i="4" s="1"/>
  <c r="AL502" i="4"/>
  <c r="AN503" i="4" a="1"/>
  <c r="AM502" i="4" a="1"/>
  <c r="O503" i="4"/>
  <c r="AN503" i="4" l="1"/>
  <c r="AM502" i="4"/>
  <c r="M502" i="4"/>
  <c r="N502" i="4" s="1"/>
  <c r="Y502" i="4"/>
  <c r="I502" i="4"/>
  <c r="E502" i="4"/>
  <c r="Z502" i="4"/>
  <c r="F502" i="4" l="1"/>
  <c r="X502" i="4" s="1"/>
  <c r="AA502" i="4" s="1"/>
  <c r="AB502" i="4" s="1"/>
  <c r="Q502" i="4"/>
  <c r="P502" i="4"/>
  <c r="G502" i="4"/>
  <c r="R502" i="4"/>
  <c r="S502" i="4" l="1"/>
  <c r="T502" i="4" s="1"/>
  <c r="AC502" i="4"/>
  <c r="H503" i="4"/>
  <c r="AD502" i="4" l="1"/>
  <c r="AE502" i="4" s="1"/>
  <c r="AI502" i="4"/>
  <c r="AJ502" i="4" s="1"/>
  <c r="AF502" i="4"/>
  <c r="AG502" i="4"/>
  <c r="C503" i="4" s="1"/>
  <c r="K503" i="4"/>
  <c r="B503" i="4"/>
  <c r="AN504" i="4" a="1"/>
  <c r="O504" i="4"/>
  <c r="AH502" i="4" l="1"/>
  <c r="D503" i="4" s="1"/>
  <c r="L503" i="4" s="1"/>
  <c r="U503" i="4" s="1"/>
  <c r="V503" i="4" s="1"/>
  <c r="AL503" i="4"/>
  <c r="AN504" i="4"/>
  <c r="AK503" i="4"/>
  <c r="I503" i="4"/>
  <c r="E503" i="4"/>
  <c r="AM503" i="4" a="1"/>
  <c r="F503" i="4" l="1"/>
  <c r="AM503" i="4"/>
  <c r="M503" i="4"/>
  <c r="P503" i="4" s="1"/>
  <c r="W503" i="4"/>
  <c r="Y503" i="4"/>
  <c r="R503" i="4"/>
  <c r="Z503" i="4"/>
  <c r="X503" i="4" l="1"/>
  <c r="AA503" i="4" s="1"/>
  <c r="AB503" i="4" s="1"/>
  <c r="N503" i="4"/>
  <c r="Q503" i="4" s="1"/>
  <c r="S503" i="4" s="1"/>
  <c r="H504" i="4"/>
  <c r="AC503" i="4"/>
  <c r="G503" i="4" l="1"/>
  <c r="K504" i="4"/>
  <c r="AD503" i="4"/>
  <c r="AE503" i="4" s="1"/>
  <c r="AI503" i="4"/>
  <c r="AJ503" i="4" s="1"/>
  <c r="AG503" i="4"/>
  <c r="C504" i="4" s="1"/>
  <c r="AF503" i="4"/>
  <c r="B504" i="4" s="1"/>
  <c r="T503" i="4"/>
  <c r="AN505" i="4" a="1"/>
  <c r="O505" i="4"/>
  <c r="AN505" i="4" l="1"/>
  <c r="I504" i="4"/>
  <c r="AH503" i="4"/>
  <c r="D504" i="4" s="1"/>
  <c r="AK504" i="4"/>
  <c r="AL504" i="4"/>
  <c r="E504" i="4"/>
  <c r="AM504" i="4" a="1"/>
  <c r="F504" i="4" l="1"/>
  <c r="AM504" i="4"/>
  <c r="L504" i="4"/>
  <c r="U504" i="4" s="1"/>
  <c r="V504" i="4" s="1"/>
  <c r="M504" i="4" l="1"/>
  <c r="P504" i="4" s="1"/>
  <c r="W504" i="4"/>
  <c r="X504" i="4" s="1"/>
  <c r="Y504" i="4"/>
  <c r="Z504" i="4"/>
  <c r="R504" i="4"/>
  <c r="N504" i="4" l="1"/>
  <c r="Q504" i="4" s="1"/>
  <c r="S504" i="4" s="1"/>
  <c r="AA504" i="4"/>
  <c r="AB504" i="4" s="1"/>
  <c r="AC504" i="4"/>
  <c r="H505" i="4"/>
  <c r="G504" i="4" l="1"/>
  <c r="AI504" i="4"/>
  <c r="AJ504" i="4" s="1"/>
  <c r="AD504" i="4"/>
  <c r="AE504" i="4" s="1"/>
  <c r="AF504" i="4"/>
  <c r="AG504" i="4"/>
  <c r="C505" i="4" s="1"/>
  <c r="K505" i="4"/>
  <c r="T504" i="4"/>
  <c r="AK505" i="4" l="1"/>
  <c r="B505" i="4"/>
  <c r="AH504" i="4"/>
  <c r="D505" i="4" s="1"/>
  <c r="AL505" i="4"/>
  <c r="AM505" i="4" a="1"/>
  <c r="AN506" i="4" a="1"/>
  <c r="O506" i="4"/>
  <c r="AN506" i="4" l="1"/>
  <c r="AM505" i="4"/>
  <c r="L505" i="4"/>
  <c r="U505" i="4" s="1"/>
  <c r="V505" i="4" s="1"/>
  <c r="I505" i="4"/>
  <c r="E505" i="4"/>
  <c r="F505" i="4" l="1"/>
  <c r="Y505" i="4"/>
  <c r="W505" i="4"/>
  <c r="X505" i="4" s="1"/>
  <c r="M505" i="4"/>
  <c r="Z505" i="4"/>
  <c r="N505" i="4" l="1"/>
  <c r="P505" i="4"/>
  <c r="AA505" i="4"/>
  <c r="AB505" i="4" s="1"/>
  <c r="R505" i="4"/>
  <c r="Q505" i="4" l="1"/>
  <c r="S505" i="4" s="1"/>
  <c r="G505" i="4"/>
  <c r="H506" i="4"/>
  <c r="AC505" i="4"/>
  <c r="K506" i="4" l="1"/>
  <c r="AG505" i="4"/>
  <c r="C506" i="4" s="1"/>
  <c r="AD505" i="4"/>
  <c r="AE505" i="4" s="1"/>
  <c r="AI505" i="4"/>
  <c r="AJ505" i="4" s="1"/>
  <c r="AF505" i="4"/>
  <c r="T505" i="4"/>
  <c r="AL506" i="4" l="1"/>
  <c r="B506" i="4"/>
  <c r="AH505" i="4"/>
  <c r="D506" i="4" s="1"/>
  <c r="AK506" i="4"/>
  <c r="AM506" i="4" a="1"/>
  <c r="AN507" i="4" a="1"/>
  <c r="O507" i="4"/>
  <c r="AN507" i="4" l="1"/>
  <c r="AM506" i="4"/>
  <c r="L506" i="4"/>
  <c r="U506" i="4" s="1"/>
  <c r="V506" i="4" s="1"/>
  <c r="I506" i="4"/>
  <c r="E506" i="4"/>
  <c r="F506" i="4" l="1"/>
  <c r="M506" i="4"/>
  <c r="P506" i="4" s="1"/>
  <c r="W506" i="4"/>
  <c r="Y506" i="4"/>
  <c r="R506" i="4"/>
  <c r="Z506" i="4"/>
  <c r="X506" i="4" l="1"/>
  <c r="AA506" i="4" s="1"/>
  <c r="AB506" i="4" s="1"/>
  <c r="N506" i="4"/>
  <c r="G506" i="4" s="1"/>
  <c r="Q506" i="4" l="1"/>
  <c r="S506" i="4" s="1"/>
  <c r="H507" i="4"/>
  <c r="AC506" i="4"/>
  <c r="K507" i="4" l="1"/>
  <c r="AG506" i="4"/>
  <c r="C507" i="4" s="1"/>
  <c r="AD506" i="4"/>
  <c r="AE506" i="4" s="1"/>
  <c r="AF506" i="4"/>
  <c r="AI506" i="4"/>
  <c r="AJ506" i="4" s="1"/>
  <c r="T506" i="4"/>
  <c r="AH506" i="4" l="1"/>
  <c r="D507" i="4" s="1"/>
  <c r="L507" i="4" s="1"/>
  <c r="U507" i="4" s="1"/>
  <c r="V507" i="4" s="1"/>
  <c r="B507" i="4"/>
  <c r="I507" i="4" s="1"/>
  <c r="AL507" i="4"/>
  <c r="AK507" i="4"/>
  <c r="E507" i="4"/>
  <c r="O508" i="4"/>
  <c r="AN508" i="4" a="1"/>
  <c r="AM507" i="4" a="1"/>
  <c r="F507" i="4" l="1"/>
  <c r="Y507" i="4"/>
  <c r="AN508" i="4"/>
  <c r="W507" i="4"/>
  <c r="X507" i="4" s="1"/>
  <c r="M507" i="4"/>
  <c r="P507" i="4" s="1"/>
  <c r="AM507" i="4"/>
  <c r="R507" i="4"/>
  <c r="Z507" i="4"/>
  <c r="N507" i="4" l="1"/>
  <c r="G507" i="4" s="1"/>
  <c r="AA507" i="4"/>
  <c r="AB507" i="4" s="1"/>
  <c r="Q507" i="4" l="1"/>
  <c r="S507" i="4" s="1"/>
  <c r="AC507" i="4"/>
  <c r="H508" i="4"/>
  <c r="AI507" i="4" l="1"/>
  <c r="AJ507" i="4" s="1"/>
  <c r="AG507" i="4"/>
  <c r="C508" i="4" s="1"/>
  <c r="AD507" i="4"/>
  <c r="AE507" i="4" s="1"/>
  <c r="AF507" i="4"/>
  <c r="B508" i="4" s="1"/>
  <c r="I508" i="4" s="1"/>
  <c r="K508" i="4"/>
  <c r="T507" i="4"/>
  <c r="E508" i="4"/>
  <c r="O509" i="4"/>
  <c r="AN509" i="4" a="1"/>
  <c r="F508" i="4" l="1"/>
  <c r="AH507" i="4"/>
  <c r="D508" i="4" s="1"/>
  <c r="L508" i="4" s="1"/>
  <c r="U508" i="4" s="1"/>
  <c r="V508" i="4" s="1"/>
  <c r="Y508" i="4" s="1"/>
  <c r="AK508" i="4"/>
  <c r="AL508" i="4"/>
  <c r="AN509" i="4"/>
  <c r="Z508" i="4"/>
  <c r="AM508" i="4" a="1"/>
  <c r="W508" i="4" l="1"/>
  <c r="X508" i="4" s="1"/>
  <c r="AA508" i="4" s="1"/>
  <c r="AB508" i="4" s="1"/>
  <c r="M508" i="4"/>
  <c r="AM508" i="4"/>
  <c r="N508" i="4" l="1"/>
  <c r="P508" i="4"/>
  <c r="R508" i="4"/>
  <c r="G508" i="4" l="1"/>
  <c r="Q508" i="4"/>
  <c r="S508" i="4" s="1"/>
  <c r="AC508" i="4"/>
  <c r="H509" i="4"/>
  <c r="K509" i="4" l="1"/>
  <c r="AF508" i="4"/>
  <c r="B509" i="4" s="1"/>
  <c r="AI508" i="4"/>
  <c r="AJ508" i="4" s="1"/>
  <c r="AD508" i="4"/>
  <c r="AE508" i="4" s="1"/>
  <c r="AG508" i="4"/>
  <c r="C509" i="4" s="1"/>
  <c r="T508" i="4"/>
  <c r="O510" i="4"/>
  <c r="AN510" i="4" a="1"/>
  <c r="I509" i="4" l="1"/>
  <c r="AN510" i="4"/>
  <c r="AL509" i="4"/>
  <c r="AH508" i="4"/>
  <c r="D509" i="4" s="1"/>
  <c r="L509" i="4" s="1"/>
  <c r="U509" i="4" s="1"/>
  <c r="V509" i="4" s="1"/>
  <c r="Y509" i="4" s="1"/>
  <c r="AK509" i="4"/>
  <c r="E509" i="4"/>
  <c r="Z509" i="4"/>
  <c r="AM509" i="4" a="1"/>
  <c r="F509" i="4" l="1"/>
  <c r="M509" i="4"/>
  <c r="W509" i="4"/>
  <c r="X509" i="4" s="1"/>
  <c r="AA509" i="4" s="1"/>
  <c r="AB509" i="4" s="1"/>
  <c r="AM509" i="4"/>
  <c r="N509" i="4"/>
  <c r="P509" i="4"/>
  <c r="R509" i="4"/>
  <c r="G509" i="4" l="1"/>
  <c r="Q509" i="4"/>
  <c r="S509" i="4" s="1"/>
  <c r="T509" i="4" s="1"/>
  <c r="AC509" i="4"/>
  <c r="H510" i="4"/>
  <c r="K510" i="4" l="1"/>
  <c r="AD509" i="4"/>
  <c r="AE509" i="4" s="1"/>
  <c r="AI509" i="4"/>
  <c r="AJ509" i="4" s="1"/>
  <c r="AG509" i="4"/>
  <c r="C510" i="4" s="1"/>
  <c r="AF509" i="4"/>
  <c r="B510" i="4" l="1"/>
  <c r="AH509" i="4"/>
  <c r="D510" i="4" s="1"/>
  <c r="AK510" i="4"/>
  <c r="AL510" i="4"/>
  <c r="AN511" i="4" a="1"/>
  <c r="AM510" i="4" a="1"/>
  <c r="O511" i="4"/>
  <c r="AN511" i="4" l="1"/>
  <c r="AM510" i="4"/>
  <c r="I510" i="4"/>
  <c r="L510" i="4"/>
  <c r="U510" i="4" s="1"/>
  <c r="V510" i="4" s="1"/>
  <c r="E510" i="4"/>
  <c r="F510" i="4" l="1"/>
  <c r="M510" i="4"/>
  <c r="W510" i="4"/>
  <c r="Y510" i="4"/>
  <c r="Z510" i="4"/>
  <c r="X510" i="4" l="1"/>
  <c r="AA510" i="4" s="1"/>
  <c r="AB510" i="4" s="1"/>
  <c r="P510" i="4"/>
  <c r="N510" i="4"/>
  <c r="Q510" i="4" s="1"/>
  <c r="R510" i="4"/>
  <c r="S510" i="4" l="1"/>
  <c r="T510" i="4" s="1"/>
  <c r="G510" i="4"/>
  <c r="H511" i="4"/>
  <c r="AC510" i="4"/>
  <c r="K511" i="4" l="1"/>
  <c r="AD510" i="4"/>
  <c r="AE510" i="4" s="1"/>
  <c r="AI510" i="4"/>
  <c r="AJ510" i="4" s="1"/>
  <c r="AG510" i="4"/>
  <c r="C511" i="4" s="1"/>
  <c r="AF510" i="4"/>
  <c r="AH510" i="4" l="1"/>
  <c r="D511" i="4" s="1"/>
  <c r="L511" i="4" s="1"/>
  <c r="U511" i="4" s="1"/>
  <c r="V511" i="4" s="1"/>
  <c r="AL511" i="4"/>
  <c r="B511" i="4"/>
  <c r="AK511" i="4"/>
  <c r="AN512" i="4" a="1"/>
  <c r="AM511" i="4" a="1"/>
  <c r="O512" i="4"/>
  <c r="AN512" i="4" l="1"/>
  <c r="AM511" i="4"/>
  <c r="M511" i="4"/>
  <c r="P511" i="4" s="1"/>
  <c r="I511" i="4"/>
  <c r="W511" i="4"/>
  <c r="Y511" i="4"/>
  <c r="E511" i="4"/>
  <c r="Z511" i="4"/>
  <c r="R511" i="4"/>
  <c r="F511" i="4" l="1"/>
  <c r="X511" i="4" s="1"/>
  <c r="AA511" i="4" s="1"/>
  <c r="AB511" i="4" s="1"/>
  <c r="N511" i="4"/>
  <c r="G511" i="4" l="1"/>
  <c r="Q511" i="4"/>
  <c r="S511" i="4" s="1"/>
  <c r="H512" i="4"/>
  <c r="AC511" i="4"/>
  <c r="K512" i="4" l="1"/>
  <c r="AG511" i="4"/>
  <c r="C512" i="4" s="1"/>
  <c r="AD511" i="4"/>
  <c r="AE511" i="4" s="1"/>
  <c r="AI511" i="4"/>
  <c r="AL512" i="4" s="1"/>
  <c r="AF511" i="4"/>
  <c r="B512" i="4" s="1"/>
  <c r="T511" i="4"/>
  <c r="O513" i="4"/>
  <c r="AN513" i="4" a="1"/>
  <c r="AN513" i="4" l="1"/>
  <c r="I512" i="4"/>
  <c r="AK512" i="4"/>
  <c r="AJ511" i="4"/>
  <c r="AH511" i="4"/>
  <c r="D512" i="4" s="1"/>
  <c r="L512" i="4" s="1"/>
  <c r="U512" i="4" s="1"/>
  <c r="V512" i="4" s="1"/>
  <c r="E512" i="4"/>
  <c r="AM512" i="4" a="1"/>
  <c r="F512" i="4" l="1"/>
  <c r="AM512" i="4"/>
  <c r="M512" i="4"/>
  <c r="P512" i="4" s="1"/>
  <c r="W512" i="4"/>
  <c r="X512" i="4" s="1"/>
  <c r="Y512" i="4"/>
  <c r="R512" i="4"/>
  <c r="Z512" i="4"/>
  <c r="N512" i="4" l="1"/>
  <c r="Q512" i="4" s="1"/>
  <c r="S512" i="4" s="1"/>
  <c r="T512" i="4" s="1"/>
  <c r="AA512" i="4"/>
  <c r="AB512" i="4" s="1"/>
  <c r="AC512" i="4"/>
  <c r="H513" i="4"/>
  <c r="G512" i="4" l="1"/>
  <c r="K513" i="4"/>
  <c r="AD512" i="4"/>
  <c r="AE512" i="4" s="1"/>
  <c r="AI512" i="4"/>
  <c r="AJ512" i="4" s="1"/>
  <c r="AG512" i="4"/>
  <c r="C513" i="4" s="1"/>
  <c r="AF512" i="4"/>
  <c r="AH512" i="4" l="1"/>
  <c r="D513" i="4" s="1"/>
  <c r="L513" i="4" s="1"/>
  <c r="U513" i="4" s="1"/>
  <c r="V513" i="4" s="1"/>
  <c r="AK513" i="4"/>
  <c r="AL513" i="4"/>
  <c r="B513" i="4"/>
  <c r="AN514" i="4" a="1"/>
  <c r="AM513" i="4" a="1"/>
  <c r="O514" i="4"/>
  <c r="AN514" i="4" l="1"/>
  <c r="AM513" i="4"/>
  <c r="W513" i="4"/>
  <c r="M513" i="4"/>
  <c r="P513" i="4" s="1"/>
  <c r="I513" i="4"/>
  <c r="Y513" i="4"/>
  <c r="E513" i="4"/>
  <c r="Z513" i="4"/>
  <c r="R513" i="4"/>
  <c r="F513" i="4" l="1"/>
  <c r="X513" i="4"/>
  <c r="AA513" i="4" s="1"/>
  <c r="AB513" i="4" s="1"/>
  <c r="N513" i="4"/>
  <c r="G513" i="4" s="1"/>
  <c r="Q513" i="4" l="1"/>
  <c r="S513" i="4" s="1"/>
  <c r="T513" i="4" s="1"/>
  <c r="H514" i="4"/>
  <c r="AC513" i="4"/>
  <c r="K514" i="4" l="1"/>
  <c r="AD513" i="4"/>
  <c r="AE513" i="4" s="1"/>
  <c r="AF513" i="4"/>
  <c r="B514" i="4" s="1"/>
  <c r="AI513" i="4"/>
  <c r="AJ513" i="4" s="1"/>
  <c r="AG513" i="4"/>
  <c r="C514" i="4" s="1"/>
  <c r="O515" i="4"/>
  <c r="AN515" i="4" a="1"/>
  <c r="AN515" i="4" l="1"/>
  <c r="AK514" i="4"/>
  <c r="AL514" i="4"/>
  <c r="AH513" i="4"/>
  <c r="D514" i="4" s="1"/>
  <c r="L514" i="4" s="1"/>
  <c r="U514" i="4" s="1"/>
  <c r="V514" i="4" s="1"/>
  <c r="I514" i="4"/>
  <c r="E514" i="4"/>
  <c r="AM514" i="4" a="1"/>
  <c r="F514" i="4" l="1"/>
  <c r="AM514" i="4"/>
  <c r="W514" i="4"/>
  <c r="Y514" i="4"/>
  <c r="M514" i="4"/>
  <c r="Z514" i="4"/>
  <c r="X514" i="4" l="1"/>
  <c r="AA514" i="4" s="1"/>
  <c r="AB514" i="4" s="1"/>
  <c r="N514" i="4"/>
  <c r="P514" i="4"/>
  <c r="R514" i="4"/>
  <c r="Q514" i="4" l="1"/>
  <c r="S514" i="4" s="1"/>
  <c r="G514" i="4"/>
  <c r="AC514" i="4"/>
  <c r="H515" i="4"/>
  <c r="K515" i="4" l="1"/>
  <c r="AF514" i="4"/>
  <c r="AI514" i="4"/>
  <c r="AJ514" i="4" s="1"/>
  <c r="AD514" i="4"/>
  <c r="AE514" i="4" s="1"/>
  <c r="AG514" i="4"/>
  <c r="C515" i="4" s="1"/>
  <c r="T514" i="4"/>
  <c r="AL515" i="4" l="1"/>
  <c r="AK515" i="4"/>
  <c r="B515" i="4"/>
  <c r="AH514" i="4"/>
  <c r="D515" i="4" s="1"/>
  <c r="AM515" i="4" a="1"/>
  <c r="AN516" i="4" a="1"/>
  <c r="O516" i="4"/>
  <c r="AN516" i="4" l="1"/>
  <c r="AM515" i="4"/>
  <c r="I515" i="4"/>
  <c r="L515" i="4"/>
  <c r="U515" i="4" s="1"/>
  <c r="V515" i="4" s="1"/>
  <c r="E515" i="4"/>
  <c r="F515" i="4" l="1"/>
  <c r="M515" i="4"/>
  <c r="N515" i="4" s="1"/>
  <c r="Q515" i="4" s="1"/>
  <c r="W515" i="4"/>
  <c r="Y515" i="4"/>
  <c r="Z515" i="4"/>
  <c r="X515" i="4" l="1"/>
  <c r="AA515" i="4" s="1"/>
  <c r="AB515" i="4" s="1"/>
  <c r="P515" i="4"/>
  <c r="G515" i="4"/>
  <c r="R515" i="4"/>
  <c r="S515" i="4" l="1"/>
  <c r="H516" i="4"/>
  <c r="AC515" i="4"/>
  <c r="K516" i="4" l="1"/>
  <c r="AF515" i="4"/>
  <c r="B516" i="4" s="1"/>
  <c r="AI515" i="4"/>
  <c r="AJ515" i="4" s="1"/>
  <c r="AD515" i="4"/>
  <c r="AE515" i="4" s="1"/>
  <c r="AG515" i="4"/>
  <c r="C516" i="4" s="1"/>
  <c r="T515" i="4"/>
  <c r="O517" i="4"/>
  <c r="AN517" i="4" a="1"/>
  <c r="AN517" i="4" l="1"/>
  <c r="AK516" i="4"/>
  <c r="AL516" i="4"/>
  <c r="AH515" i="4"/>
  <c r="D516" i="4" s="1"/>
  <c r="L516" i="4" s="1"/>
  <c r="U516" i="4" s="1"/>
  <c r="V516" i="4" s="1"/>
  <c r="I516" i="4"/>
  <c r="E516" i="4"/>
  <c r="AM516" i="4" a="1"/>
  <c r="F516" i="4" l="1"/>
  <c r="AM516" i="4"/>
  <c r="M516" i="4"/>
  <c r="N516" i="4" s="1"/>
  <c r="Q516" i="4" s="1"/>
  <c r="Y516" i="4"/>
  <c r="W516" i="4"/>
  <c r="Z516" i="4"/>
  <c r="X516" i="4" l="1"/>
  <c r="AA516" i="4" s="1"/>
  <c r="AB516" i="4" s="1"/>
  <c r="P516" i="4"/>
  <c r="G516" i="4"/>
  <c r="R516" i="4"/>
  <c r="S516" i="4" l="1"/>
  <c r="T516" i="4" s="1"/>
  <c r="AC516" i="4"/>
  <c r="H517" i="4"/>
  <c r="AD516" i="4" l="1"/>
  <c r="AE516" i="4" s="1"/>
  <c r="AI516" i="4"/>
  <c r="AJ516" i="4" s="1"/>
  <c r="AF516" i="4"/>
  <c r="B517" i="4" s="1"/>
  <c r="AG516" i="4"/>
  <c r="C517" i="4" s="1"/>
  <c r="K517" i="4"/>
  <c r="AN518" i="4" a="1"/>
  <c r="O518" i="4"/>
  <c r="AL517" i="4" l="1"/>
  <c r="AK517" i="4"/>
  <c r="AN518" i="4"/>
  <c r="AH516" i="4"/>
  <c r="D517" i="4" s="1"/>
  <c r="L517" i="4" s="1"/>
  <c r="U517" i="4" s="1"/>
  <c r="V517" i="4" s="1"/>
  <c r="I517" i="4"/>
  <c r="E517" i="4"/>
  <c r="AM517" i="4" a="1"/>
  <c r="AM517" i="4" l="1"/>
  <c r="F517" i="4"/>
  <c r="M517" i="4"/>
  <c r="N517" i="4" s="1"/>
  <c r="Q517" i="4" s="1"/>
  <c r="Y517" i="4"/>
  <c r="W517" i="4"/>
  <c r="X517" i="4" s="1"/>
  <c r="Z517" i="4"/>
  <c r="P517" i="4" l="1"/>
  <c r="AA517" i="4"/>
  <c r="AB517" i="4" s="1"/>
  <c r="G517" i="4"/>
  <c r="R517" i="4"/>
  <c r="S517" i="4" l="1"/>
  <c r="T517" i="4" s="1"/>
  <c r="H518" i="4"/>
  <c r="AC517" i="4"/>
  <c r="AI517" i="4" l="1"/>
  <c r="AJ517" i="4" s="1"/>
  <c r="AD517" i="4"/>
  <c r="AE517" i="4" s="1"/>
  <c r="AG517" i="4"/>
  <c r="C518" i="4" s="1"/>
  <c r="AF517" i="4"/>
  <c r="B518" i="4" s="1"/>
  <c r="K518" i="4"/>
  <c r="O519" i="4"/>
  <c r="AN519" i="4" a="1"/>
  <c r="AH517" i="4" l="1"/>
  <c r="D518" i="4" s="1"/>
  <c r="L518" i="4" s="1"/>
  <c r="U518" i="4" s="1"/>
  <c r="V518" i="4" s="1"/>
  <c r="AN519" i="4"/>
  <c r="AK518" i="4"/>
  <c r="AL518" i="4"/>
  <c r="I518" i="4"/>
  <c r="E518" i="4"/>
  <c r="AM518" i="4" a="1"/>
  <c r="F518" i="4" l="1"/>
  <c r="AM518" i="4"/>
  <c r="Y518" i="4"/>
  <c r="W518" i="4"/>
  <c r="X518" i="4" s="1"/>
  <c r="M518" i="4"/>
  <c r="Z518" i="4"/>
  <c r="P518" i="4" l="1"/>
  <c r="N518" i="4"/>
  <c r="AA518" i="4"/>
  <c r="AB518" i="4" s="1"/>
  <c r="R518" i="4"/>
  <c r="G518" i="4" l="1"/>
  <c r="Q518" i="4"/>
  <c r="S518" i="4" s="1"/>
  <c r="H519" i="4"/>
  <c r="AC518" i="4"/>
  <c r="K519" i="4" l="1"/>
  <c r="AD518" i="4"/>
  <c r="AE518" i="4" s="1"/>
  <c r="AG518" i="4"/>
  <c r="C519" i="4" s="1"/>
  <c r="AI518" i="4"/>
  <c r="AJ518" i="4" s="1"/>
  <c r="AF518" i="4"/>
  <c r="T518" i="4"/>
  <c r="B519" i="4" l="1"/>
  <c r="AH518" i="4"/>
  <c r="D519" i="4" s="1"/>
  <c r="AL519" i="4"/>
  <c r="AK519" i="4"/>
  <c r="O520" i="4"/>
  <c r="AN520" i="4" a="1"/>
  <c r="AM519" i="4" a="1"/>
  <c r="AN520" i="4" l="1"/>
  <c r="AM519" i="4"/>
  <c r="L519" i="4"/>
  <c r="U519" i="4" s="1"/>
  <c r="V519" i="4" s="1"/>
  <c r="I519" i="4"/>
  <c r="E519" i="4"/>
  <c r="F519" i="4" l="1"/>
  <c r="Y519" i="4"/>
  <c r="W519" i="4"/>
  <c r="X519" i="4" s="1"/>
  <c r="M519" i="4"/>
  <c r="Z519" i="4"/>
  <c r="N519" i="4" l="1"/>
  <c r="P519" i="4"/>
  <c r="AA519" i="4"/>
  <c r="AB519" i="4" s="1"/>
  <c r="R519" i="4"/>
  <c r="G519" i="4" l="1"/>
  <c r="Q519" i="4"/>
  <c r="S519" i="4" s="1"/>
  <c r="T519" i="4" s="1"/>
  <c r="AC519" i="4"/>
  <c r="H520" i="4"/>
  <c r="K520" i="4" l="1"/>
  <c r="AD519" i="4"/>
  <c r="AE519" i="4" s="1"/>
  <c r="AI519" i="4"/>
  <c r="AJ519" i="4" s="1"/>
  <c r="AG519" i="4"/>
  <c r="C520" i="4" s="1"/>
  <c r="AF519" i="4"/>
  <c r="B520" i="4" s="1"/>
  <c r="O521" i="4"/>
  <c r="AN521" i="4" a="1"/>
  <c r="AN521" i="4" l="1"/>
  <c r="I520" i="4"/>
  <c r="AH519" i="4"/>
  <c r="D520" i="4" s="1"/>
  <c r="AL520" i="4"/>
  <c r="AK520" i="4"/>
  <c r="E520" i="4"/>
  <c r="AM520" i="4" a="1"/>
  <c r="F520" i="4" l="1"/>
  <c r="AM520" i="4"/>
  <c r="L520" i="4"/>
  <c r="U520" i="4" s="1"/>
  <c r="V520" i="4" s="1"/>
  <c r="M520" i="4" l="1"/>
  <c r="P520" i="4" s="1"/>
  <c r="Y520" i="4"/>
  <c r="W520" i="4"/>
  <c r="X520" i="4" s="1"/>
  <c r="Z520" i="4"/>
  <c r="R520" i="4"/>
  <c r="N520" i="4" l="1"/>
  <c r="Q520" i="4" s="1"/>
  <c r="S520" i="4" s="1"/>
  <c r="T520" i="4" s="1"/>
  <c r="AA520" i="4"/>
  <c r="AB520" i="4" s="1"/>
  <c r="H521" i="4"/>
  <c r="AC520" i="4"/>
  <c r="G520" i="4" l="1"/>
  <c r="K521" i="4"/>
  <c r="AD520" i="4"/>
  <c r="AE520" i="4" s="1"/>
  <c r="AI520" i="4"/>
  <c r="AJ520" i="4" s="1"/>
  <c r="AF520" i="4"/>
  <c r="AG520" i="4"/>
  <c r="C521" i="4" s="1"/>
  <c r="AH520" i="4" l="1"/>
  <c r="D521" i="4" s="1"/>
  <c r="L521" i="4" s="1"/>
  <c r="U521" i="4" s="1"/>
  <c r="V521" i="4" s="1"/>
  <c r="AK521" i="4"/>
  <c r="B521" i="4"/>
  <c r="AL521" i="4"/>
  <c r="AM521" i="4" a="1"/>
  <c r="O522" i="4"/>
  <c r="AN522" i="4" a="1"/>
  <c r="AN522" i="4" l="1"/>
  <c r="AM521" i="4"/>
  <c r="M521" i="4"/>
  <c r="P521" i="4" s="1"/>
  <c r="I521" i="4"/>
  <c r="W521" i="4"/>
  <c r="Y521" i="4"/>
  <c r="E521" i="4"/>
  <c r="Z521" i="4"/>
  <c r="R521" i="4"/>
  <c r="F521" i="4" l="1"/>
  <c r="X521" i="4"/>
  <c r="AA521" i="4" s="1"/>
  <c r="AB521" i="4" s="1"/>
  <c r="N521" i="4"/>
  <c r="G521" i="4" s="1"/>
  <c r="Q521" i="4" l="1"/>
  <c r="S521" i="4" s="1"/>
  <c r="T521" i="4" s="1"/>
  <c r="H522" i="4"/>
  <c r="AC521" i="4"/>
  <c r="AF521" i="4" l="1"/>
  <c r="B522" i="4" s="1"/>
  <c r="AD521" i="4"/>
  <c r="AE521" i="4" s="1"/>
  <c r="AI521" i="4"/>
  <c r="AJ521" i="4" s="1"/>
  <c r="AG521" i="4"/>
  <c r="C522" i="4" s="1"/>
  <c r="K522" i="4"/>
  <c r="AL522" i="4"/>
  <c r="O523" i="4"/>
  <c r="AN523" i="4" a="1"/>
  <c r="AK522" i="4" l="1"/>
  <c r="AN523" i="4"/>
  <c r="AH521" i="4"/>
  <c r="D522" i="4" s="1"/>
  <c r="L522" i="4" s="1"/>
  <c r="U522" i="4" s="1"/>
  <c r="V522" i="4" s="1"/>
  <c r="W522" i="4" s="1"/>
  <c r="I522" i="4"/>
  <c r="E522" i="4"/>
  <c r="AM522" i="4" a="1"/>
  <c r="AM522" i="4" l="1"/>
  <c r="F522" i="4"/>
  <c r="X522" i="4" s="1"/>
  <c r="Y522" i="4"/>
  <c r="M522" i="4"/>
  <c r="N522" i="4" s="1"/>
  <c r="Z522" i="4"/>
  <c r="G522" i="4" l="1"/>
  <c r="Q522" i="4"/>
  <c r="P522" i="4"/>
  <c r="AA522" i="4"/>
  <c r="AB522" i="4" s="1"/>
  <c r="R522" i="4"/>
  <c r="S522" i="4" l="1"/>
  <c r="H523" i="4"/>
  <c r="AC522" i="4"/>
  <c r="AF522" i="4" l="1"/>
  <c r="B523" i="4" s="1"/>
  <c r="AI522" i="4"/>
  <c r="AJ522" i="4" s="1"/>
  <c r="AD522" i="4"/>
  <c r="AE522" i="4" s="1"/>
  <c r="AG522" i="4"/>
  <c r="C523" i="4" s="1"/>
  <c r="K523" i="4"/>
  <c r="T522" i="4"/>
  <c r="O524" i="4"/>
  <c r="AN524" i="4" a="1"/>
  <c r="AL523" i="4" l="1"/>
  <c r="AN524" i="4"/>
  <c r="AH522" i="4"/>
  <c r="D523" i="4" s="1"/>
  <c r="L523" i="4" s="1"/>
  <c r="U523" i="4" s="1"/>
  <c r="V523" i="4" s="1"/>
  <c r="AK523" i="4"/>
  <c r="I523" i="4"/>
  <c r="E523" i="4"/>
  <c r="AM523" i="4" a="1"/>
  <c r="F523" i="4" l="1"/>
  <c r="Y523" i="4"/>
  <c r="W523" i="4"/>
  <c r="X523" i="4" s="1"/>
  <c r="M523" i="4"/>
  <c r="N523" i="4" s="1"/>
  <c r="AM523" i="4"/>
  <c r="Z523" i="4"/>
  <c r="P523" i="4" l="1"/>
  <c r="AA523" i="4"/>
  <c r="AB523" i="4" s="1"/>
  <c r="G523" i="4"/>
  <c r="Q523" i="4"/>
  <c r="R523" i="4"/>
  <c r="S523" i="4" l="1"/>
  <c r="T523" i="4" s="1"/>
  <c r="H524" i="4"/>
  <c r="AC523" i="4"/>
  <c r="K524" i="4" l="1"/>
  <c r="AI523" i="4"/>
  <c r="AJ523" i="4" s="1"/>
  <c r="AG523" i="4"/>
  <c r="C524" i="4" s="1"/>
  <c r="AF523" i="4"/>
  <c r="AD523" i="4"/>
  <c r="AE523" i="4" s="1"/>
  <c r="AK524" i="4"/>
  <c r="AL524" i="4"/>
  <c r="B524" i="4"/>
  <c r="AN525" i="4" a="1"/>
  <c r="AM524" i="4" a="1"/>
  <c r="O525" i="4"/>
  <c r="AH523" i="4" l="1"/>
  <c r="D524" i="4" s="1"/>
  <c r="L524" i="4" s="1"/>
  <c r="U524" i="4" s="1"/>
  <c r="V524" i="4" s="1"/>
  <c r="AN525" i="4"/>
  <c r="AM524" i="4"/>
  <c r="I524" i="4"/>
  <c r="E524" i="4"/>
  <c r="W524" i="4" l="1"/>
  <c r="Y524" i="4"/>
  <c r="M524" i="4"/>
  <c r="N524" i="4" s="1"/>
  <c r="F524" i="4"/>
  <c r="X524" i="4" s="1"/>
  <c r="Z524" i="4"/>
  <c r="P524" i="4" l="1"/>
  <c r="Q524" i="4"/>
  <c r="AA524" i="4"/>
  <c r="AB524" i="4" s="1"/>
  <c r="G524" i="4"/>
  <c r="R524" i="4"/>
  <c r="S524" i="4" l="1"/>
  <c r="H525" i="4"/>
  <c r="AC524" i="4"/>
  <c r="AF524" i="4" l="1"/>
  <c r="AD524" i="4"/>
  <c r="AE524" i="4" s="1"/>
  <c r="AG524" i="4"/>
  <c r="C525" i="4" s="1"/>
  <c r="AI524" i="4"/>
  <c r="AJ524" i="4" s="1"/>
  <c r="K525" i="4"/>
  <c r="T524" i="4"/>
  <c r="AH524" i="4"/>
  <c r="D525" i="4" s="1"/>
  <c r="L525" i="4" s="1"/>
  <c r="U525" i="4" s="1"/>
  <c r="V525" i="4" s="1"/>
  <c r="B525" i="4"/>
  <c r="AK525" i="4"/>
  <c r="AL525" i="4"/>
  <c r="AM525" i="4" a="1"/>
  <c r="O526" i="4"/>
  <c r="AN526" i="4" a="1"/>
  <c r="AN526" i="4" l="1"/>
  <c r="I525" i="4"/>
  <c r="AM525" i="4"/>
  <c r="W525" i="4"/>
  <c r="Y525" i="4"/>
  <c r="M525" i="4"/>
  <c r="P525" i="4" s="1"/>
  <c r="E525" i="4"/>
  <c r="Z525" i="4"/>
  <c r="R525" i="4"/>
  <c r="F525" i="4" l="1"/>
  <c r="X525" i="4" s="1"/>
  <c r="AA525" i="4" s="1"/>
  <c r="AB525" i="4" s="1"/>
  <c r="N525" i="4"/>
  <c r="Q525" i="4" s="1"/>
  <c r="S525" i="4" s="1"/>
  <c r="T525" i="4" s="1"/>
  <c r="AC525" i="4"/>
  <c r="H526" i="4"/>
  <c r="G525" i="4" l="1"/>
  <c r="K526" i="4"/>
  <c r="AG525" i="4"/>
  <c r="C526" i="4" s="1"/>
  <c r="AI525" i="4"/>
  <c r="AJ525" i="4" s="1"/>
  <c r="AD525" i="4"/>
  <c r="AE525" i="4" s="1"/>
  <c r="AF525" i="4"/>
  <c r="B526" i="4" s="1"/>
  <c r="O527" i="4"/>
  <c r="AN527" i="4" a="1"/>
  <c r="AL526" i="4" l="1"/>
  <c r="AN527" i="4"/>
  <c r="I526" i="4"/>
  <c r="AK526" i="4"/>
  <c r="AH525" i="4"/>
  <c r="D526" i="4" s="1"/>
  <c r="L526" i="4" s="1"/>
  <c r="U526" i="4" s="1"/>
  <c r="V526" i="4" s="1"/>
  <c r="E526" i="4"/>
  <c r="AM526" i="4" a="1"/>
  <c r="F526" i="4" l="1"/>
  <c r="AM526" i="4"/>
  <c r="Y526" i="4"/>
  <c r="W526" i="4"/>
  <c r="X526" i="4" s="1"/>
  <c r="M526" i="4"/>
  <c r="Z526" i="4"/>
  <c r="N526" i="4" l="1"/>
  <c r="P526" i="4"/>
  <c r="AA526" i="4"/>
  <c r="AB526" i="4" s="1"/>
  <c r="R526" i="4"/>
  <c r="Q526" i="4" l="1"/>
  <c r="S526" i="4" s="1"/>
  <c r="G526" i="4"/>
  <c r="AC526" i="4"/>
  <c r="H527" i="4"/>
  <c r="K527" i="4" l="1"/>
  <c r="AF526" i="4"/>
  <c r="AI526" i="4"/>
  <c r="AJ526" i="4" s="1"/>
  <c r="AD526" i="4"/>
  <c r="AE526" i="4" s="1"/>
  <c r="AG526" i="4"/>
  <c r="C527" i="4" s="1"/>
  <c r="T526" i="4"/>
  <c r="AH526" i="4" l="1"/>
  <c r="D527" i="4" s="1"/>
  <c r="L527" i="4" s="1"/>
  <c r="U527" i="4" s="1"/>
  <c r="V527" i="4" s="1"/>
  <c r="AK527" i="4"/>
  <c r="B527" i="4"/>
  <c r="AL527" i="4"/>
  <c r="AM527" i="4" a="1"/>
  <c r="O528" i="4"/>
  <c r="AN528" i="4" a="1"/>
  <c r="AN528" i="4" l="1"/>
  <c r="AM527" i="4"/>
  <c r="W527" i="4"/>
  <c r="M527" i="4"/>
  <c r="N527" i="4" s="1"/>
  <c r="I527" i="4"/>
  <c r="Y527" i="4"/>
  <c r="E527" i="4"/>
  <c r="Z527" i="4"/>
  <c r="F527" i="4" l="1"/>
  <c r="G527" i="4" s="1"/>
  <c r="X527" i="4"/>
  <c r="AA527" i="4" s="1"/>
  <c r="AB527" i="4" s="1"/>
  <c r="P527" i="4"/>
  <c r="Q527" i="4"/>
  <c r="R527" i="4"/>
  <c r="S527" i="4" l="1"/>
  <c r="H528" i="4"/>
  <c r="AC527" i="4"/>
  <c r="AF527" i="4" l="1"/>
  <c r="B528" i="4" s="1"/>
  <c r="AI527" i="4"/>
  <c r="AJ527" i="4" s="1"/>
  <c r="AG527" i="4"/>
  <c r="C528" i="4" s="1"/>
  <c r="AD527" i="4"/>
  <c r="AE527" i="4" s="1"/>
  <c r="K528" i="4"/>
  <c r="T527" i="4"/>
  <c r="AN529" i="4" a="1"/>
  <c r="O529" i="4"/>
  <c r="AN529" i="4" l="1"/>
  <c r="AH527" i="4"/>
  <c r="D528" i="4" s="1"/>
  <c r="L528" i="4" s="1"/>
  <c r="U528" i="4" s="1"/>
  <c r="V528" i="4" s="1"/>
  <c r="AL528" i="4"/>
  <c r="AK528" i="4"/>
  <c r="I528" i="4"/>
  <c r="E528" i="4"/>
  <c r="AM528" i="4" a="1"/>
  <c r="F528" i="4" l="1"/>
  <c r="AM528" i="4"/>
  <c r="M528" i="4"/>
  <c r="P528" i="4" s="1"/>
  <c r="Y528" i="4"/>
  <c r="W528" i="4"/>
  <c r="X528" i="4" s="1"/>
  <c r="Z528" i="4"/>
  <c r="R528" i="4"/>
  <c r="N528" i="4" l="1"/>
  <c r="Q528" i="4" s="1"/>
  <c r="S528" i="4" s="1"/>
  <c r="AA528" i="4"/>
  <c r="AB528" i="4" s="1"/>
  <c r="AC528" i="4"/>
  <c r="H529" i="4"/>
  <c r="G528" i="4" l="1"/>
  <c r="K529" i="4"/>
  <c r="AD528" i="4"/>
  <c r="AE528" i="4" s="1"/>
  <c r="AG528" i="4"/>
  <c r="C529" i="4" s="1"/>
  <c r="AI528" i="4"/>
  <c r="AJ528" i="4" s="1"/>
  <c r="AF528" i="4"/>
  <c r="B529" i="4" s="1"/>
  <c r="T528" i="4"/>
  <c r="AN530" i="4" a="1"/>
  <c r="O530" i="4"/>
  <c r="AN530" i="4" l="1"/>
  <c r="AL529" i="4"/>
  <c r="I529" i="4"/>
  <c r="AH528" i="4"/>
  <c r="D529" i="4" s="1"/>
  <c r="AK529" i="4"/>
  <c r="E529" i="4"/>
  <c r="AM529" i="4" a="1"/>
  <c r="F529" i="4" l="1"/>
  <c r="AM529" i="4"/>
  <c r="L529" i="4"/>
  <c r="U529" i="4" s="1"/>
  <c r="V529" i="4" s="1"/>
  <c r="M529" i="4" l="1"/>
  <c r="N529" i="4" s="1"/>
  <c r="Y529" i="4"/>
  <c r="W529" i="4"/>
  <c r="X529" i="4" s="1"/>
  <c r="Z529" i="4"/>
  <c r="P529" i="4" l="1"/>
  <c r="AA529" i="4"/>
  <c r="AB529" i="4" s="1"/>
  <c r="G529" i="4"/>
  <c r="Q529" i="4"/>
  <c r="R529" i="4"/>
  <c r="S529" i="4" l="1"/>
  <c r="T529" i="4" s="1"/>
  <c r="AC529" i="4"/>
  <c r="H530" i="4"/>
  <c r="AD529" i="4" l="1"/>
  <c r="AE529" i="4" s="1"/>
  <c r="AF529" i="4"/>
  <c r="B530" i="4" s="1"/>
  <c r="AG529" i="4"/>
  <c r="C530" i="4" s="1"/>
  <c r="AI529" i="4"/>
  <c r="AJ529" i="4" s="1"/>
  <c r="K530" i="4"/>
  <c r="AN531" i="4" a="1"/>
  <c r="O531" i="4"/>
  <c r="AN531" i="4" l="1"/>
  <c r="AH529" i="4"/>
  <c r="D530" i="4" s="1"/>
  <c r="L530" i="4" s="1"/>
  <c r="U530" i="4" s="1"/>
  <c r="V530" i="4" s="1"/>
  <c r="AK530" i="4"/>
  <c r="AL530" i="4"/>
  <c r="I530" i="4"/>
  <c r="E530" i="4"/>
  <c r="AM530" i="4" a="1"/>
  <c r="F530" i="4" l="1"/>
  <c r="AM530" i="4"/>
  <c r="M530" i="4"/>
  <c r="Y530" i="4"/>
  <c r="W530" i="4"/>
  <c r="X530" i="4" s="1"/>
  <c r="Z530" i="4"/>
  <c r="AA530" i="4" l="1"/>
  <c r="AB530" i="4" s="1"/>
  <c r="P530" i="4"/>
  <c r="N530" i="4"/>
  <c r="Q530" i="4" s="1"/>
  <c r="R530" i="4"/>
  <c r="G530" i="4" l="1"/>
  <c r="S530" i="4"/>
  <c r="H531" i="4"/>
  <c r="AC530" i="4"/>
  <c r="K531" i="4" l="1"/>
  <c r="AD530" i="4"/>
  <c r="AE530" i="4" s="1"/>
  <c r="AI530" i="4"/>
  <c r="AJ530" i="4" s="1"/>
  <c r="AG530" i="4"/>
  <c r="C531" i="4" s="1"/>
  <c r="AF530" i="4"/>
  <c r="T530" i="4"/>
  <c r="B531" i="4" l="1"/>
  <c r="AH530" i="4"/>
  <c r="D531" i="4" s="1"/>
  <c r="AL531" i="4"/>
  <c r="AK531" i="4"/>
  <c r="AN532" i="4" a="1"/>
  <c r="AM531" i="4" a="1"/>
  <c r="O532" i="4"/>
  <c r="AN532" i="4" l="1"/>
  <c r="AM531" i="4"/>
  <c r="L531" i="4"/>
  <c r="U531" i="4" s="1"/>
  <c r="V531" i="4" s="1"/>
  <c r="I531" i="4"/>
  <c r="E531" i="4"/>
  <c r="F531" i="4" l="1"/>
  <c r="M531" i="4"/>
  <c r="P531" i="4" s="1"/>
  <c r="Y531" i="4"/>
  <c r="W531" i="4"/>
  <c r="Z531" i="4"/>
  <c r="R531" i="4"/>
  <c r="X531" i="4" l="1"/>
  <c r="AA531" i="4" s="1"/>
  <c r="AB531" i="4" s="1"/>
  <c r="N531" i="4"/>
  <c r="G531" i="4" s="1"/>
  <c r="Q531" i="4" l="1"/>
  <c r="S531" i="4" s="1"/>
  <c r="H532" i="4"/>
  <c r="AC531" i="4"/>
  <c r="K532" i="4" l="1"/>
  <c r="AD531" i="4"/>
  <c r="AE531" i="4" s="1"/>
  <c r="AI531" i="4"/>
  <c r="AJ531" i="4" s="1"/>
  <c r="AG531" i="4"/>
  <c r="C532" i="4" s="1"/>
  <c r="AF531" i="4"/>
  <c r="T531" i="4"/>
  <c r="AK532" i="4" l="1"/>
  <c r="AH531" i="4"/>
  <c r="D532" i="4" s="1"/>
  <c r="L532" i="4" s="1"/>
  <c r="U532" i="4" s="1"/>
  <c r="V532" i="4" s="1"/>
  <c r="B532" i="4"/>
  <c r="AL532" i="4"/>
  <c r="O533" i="4"/>
  <c r="AN533" i="4" a="1"/>
  <c r="AM532" i="4" a="1"/>
  <c r="AN533" i="4" l="1"/>
  <c r="I532" i="4"/>
  <c r="AM532" i="4"/>
  <c r="M532" i="4"/>
  <c r="W532" i="4"/>
  <c r="Y532" i="4"/>
  <c r="E532" i="4"/>
  <c r="Z532" i="4"/>
  <c r="F532" i="4" l="1"/>
  <c r="X532" i="4"/>
  <c r="AA532" i="4" s="1"/>
  <c r="AB532" i="4" s="1"/>
  <c r="P532" i="4"/>
  <c r="N532" i="4"/>
  <c r="R532" i="4"/>
  <c r="G532" i="4" l="1"/>
  <c r="Q532" i="4"/>
  <c r="S532" i="4" s="1"/>
  <c r="H533" i="4"/>
  <c r="AC532" i="4"/>
  <c r="K533" i="4" l="1"/>
  <c r="AD532" i="4"/>
  <c r="AE532" i="4" s="1"/>
  <c r="AI532" i="4"/>
  <c r="AJ532" i="4" s="1"/>
  <c r="AG532" i="4"/>
  <c r="C533" i="4" s="1"/>
  <c r="AF532" i="4"/>
  <c r="T532" i="4"/>
  <c r="B533" i="4" l="1"/>
  <c r="AH532" i="4"/>
  <c r="D533" i="4" s="1"/>
  <c r="AL533" i="4"/>
  <c r="AK533" i="4"/>
  <c r="AN534" i="4" a="1"/>
  <c r="O534" i="4"/>
  <c r="AM533" i="4" a="1"/>
  <c r="AN534" i="4" l="1"/>
  <c r="AM533" i="4"/>
  <c r="I533" i="4"/>
  <c r="L533" i="4"/>
  <c r="U533" i="4" s="1"/>
  <c r="V533" i="4" s="1"/>
  <c r="E533" i="4"/>
  <c r="F533" i="4" l="1"/>
  <c r="M533" i="4"/>
  <c r="P533" i="4" s="1"/>
  <c r="Y533" i="4"/>
  <c r="W533" i="4"/>
  <c r="Z533" i="4"/>
  <c r="R533" i="4"/>
  <c r="X533" i="4" l="1"/>
  <c r="AA533" i="4" s="1"/>
  <c r="AB533" i="4" s="1"/>
  <c r="N533" i="4"/>
  <c r="Q533" i="4" s="1"/>
  <c r="S533" i="4" s="1"/>
  <c r="AC533" i="4"/>
  <c r="H534" i="4"/>
  <c r="G533" i="4" l="1"/>
  <c r="K534" i="4"/>
  <c r="AD533" i="4"/>
  <c r="AE533" i="4" s="1"/>
  <c r="AI533" i="4"/>
  <c r="AJ533" i="4" s="1"/>
  <c r="AG533" i="4"/>
  <c r="C534" i="4" s="1"/>
  <c r="AF533" i="4"/>
  <c r="B534" i="4" s="1"/>
  <c r="T533" i="4"/>
  <c r="O535" i="4"/>
  <c r="AN535" i="4" a="1"/>
  <c r="AN535" i="4" l="1"/>
  <c r="AH533" i="4"/>
  <c r="D534" i="4" s="1"/>
  <c r="AL534" i="4"/>
  <c r="I534" i="4"/>
  <c r="AK534" i="4"/>
  <c r="E534" i="4"/>
  <c r="AM534" i="4" a="1"/>
  <c r="F534" i="4" l="1"/>
  <c r="AM534" i="4"/>
  <c r="L534" i="4"/>
  <c r="U534" i="4" s="1"/>
  <c r="V534" i="4" s="1"/>
  <c r="Y534" i="4" l="1"/>
  <c r="W534" i="4"/>
  <c r="X534" i="4" s="1"/>
  <c r="M534" i="4"/>
  <c r="Z534" i="4"/>
  <c r="AA534" i="4" l="1"/>
  <c r="AB534" i="4" s="1"/>
  <c r="P534" i="4"/>
  <c r="N534" i="4"/>
  <c r="R534" i="4"/>
  <c r="Q534" i="4" l="1"/>
  <c r="S534" i="4" s="1"/>
  <c r="G534" i="4"/>
  <c r="H535" i="4"/>
  <c r="AC534" i="4"/>
  <c r="K535" i="4" l="1"/>
  <c r="AI534" i="4"/>
  <c r="AJ534" i="4" s="1"/>
  <c r="AG534" i="4"/>
  <c r="C535" i="4" s="1"/>
  <c r="AD534" i="4"/>
  <c r="AE534" i="4" s="1"/>
  <c r="AF534" i="4"/>
  <c r="T534" i="4"/>
  <c r="AL535" i="4" l="1"/>
  <c r="B535" i="4"/>
  <c r="AH534" i="4"/>
  <c r="D535" i="4" s="1"/>
  <c r="AK535" i="4"/>
  <c r="AN536" i="4" a="1"/>
  <c r="O536" i="4"/>
  <c r="AM535" i="4" a="1"/>
  <c r="AN536" i="4" l="1"/>
  <c r="AM535" i="4"/>
  <c r="I535" i="4"/>
  <c r="L535" i="4"/>
  <c r="U535" i="4" s="1"/>
  <c r="V535" i="4" s="1"/>
  <c r="E535" i="4"/>
  <c r="F535" i="4" l="1"/>
  <c r="M535" i="4"/>
  <c r="P535" i="4" s="1"/>
  <c r="Y535" i="4"/>
  <c r="W535" i="4"/>
  <c r="X535" i="4" s="1"/>
  <c r="Z535" i="4"/>
  <c r="R535" i="4"/>
  <c r="N535" i="4" l="1"/>
  <c r="G535" i="4" s="1"/>
  <c r="AA535" i="4"/>
  <c r="AB535" i="4" s="1"/>
  <c r="Q535" i="4" l="1"/>
  <c r="S535" i="4" s="1"/>
  <c r="AC535" i="4"/>
  <c r="H536" i="4"/>
  <c r="AI535" i="4" l="1"/>
  <c r="AJ535" i="4" s="1"/>
  <c r="AD535" i="4"/>
  <c r="AE535" i="4" s="1"/>
  <c r="AG535" i="4"/>
  <c r="C536" i="4" s="1"/>
  <c r="AF535" i="4"/>
  <c r="B536" i="4" s="1"/>
  <c r="K536" i="4"/>
  <c r="T535" i="4"/>
  <c r="O537" i="4"/>
  <c r="AN537" i="4" a="1"/>
  <c r="AL536" i="4" l="1"/>
  <c r="AN537" i="4"/>
  <c r="AK536" i="4"/>
  <c r="AH535" i="4"/>
  <c r="D536" i="4" s="1"/>
  <c r="L536" i="4" s="1"/>
  <c r="U536" i="4" s="1"/>
  <c r="V536" i="4" s="1"/>
  <c r="I536" i="4"/>
  <c r="E536" i="4"/>
  <c r="AM536" i="4" a="1"/>
  <c r="F536" i="4" l="1"/>
  <c r="AM536" i="4"/>
  <c r="Y536" i="4"/>
  <c r="W536" i="4"/>
  <c r="X536" i="4" s="1"/>
  <c r="M536" i="4"/>
  <c r="Z536" i="4"/>
  <c r="N536" i="4" l="1"/>
  <c r="Q536" i="4" s="1"/>
  <c r="P536" i="4"/>
  <c r="AA536" i="4"/>
  <c r="AB536" i="4" s="1"/>
  <c r="R536" i="4"/>
  <c r="S536" i="4" l="1"/>
  <c r="T536" i="4" s="1"/>
  <c r="G536" i="4"/>
  <c r="AC536" i="4"/>
  <c r="H537" i="4"/>
  <c r="K537" i="4" l="1"/>
  <c r="AD536" i="4"/>
  <c r="AE536" i="4" s="1"/>
  <c r="AI536" i="4"/>
  <c r="AJ536" i="4" s="1"/>
  <c r="AG536" i="4"/>
  <c r="C537" i="4" s="1"/>
  <c r="AF536" i="4"/>
  <c r="AH536" i="4" l="1"/>
  <c r="D537" i="4" s="1"/>
  <c r="L537" i="4" s="1"/>
  <c r="U537" i="4" s="1"/>
  <c r="V537" i="4" s="1"/>
  <c r="AL537" i="4"/>
  <c r="B537" i="4"/>
  <c r="AK537" i="4"/>
  <c r="AN538" i="4" a="1"/>
  <c r="O538" i="4"/>
  <c r="AM537" i="4" a="1"/>
  <c r="AN538" i="4" l="1"/>
  <c r="AM537" i="4"/>
  <c r="Y537" i="4"/>
  <c r="W537" i="4"/>
  <c r="M537" i="4"/>
  <c r="N537" i="4" s="1"/>
  <c r="I537" i="4"/>
  <c r="E537" i="4"/>
  <c r="Z537" i="4"/>
  <c r="F537" i="4" l="1"/>
  <c r="X537" i="4" s="1"/>
  <c r="AA537" i="4" s="1"/>
  <c r="AB537" i="4" s="1"/>
  <c r="P537" i="4"/>
  <c r="G537" i="4"/>
  <c r="Q537" i="4"/>
  <c r="R537" i="4"/>
  <c r="S537" i="4" l="1"/>
  <c r="T537" i="4" s="1"/>
  <c r="H538" i="4"/>
  <c r="AC537" i="4"/>
  <c r="K538" i="4" l="1"/>
  <c r="AG537" i="4"/>
  <c r="C538" i="4" s="1"/>
  <c r="AF537" i="4"/>
  <c r="B538" i="4" s="1"/>
  <c r="AD537" i="4"/>
  <c r="AE537" i="4" s="1"/>
  <c r="AI537" i="4"/>
  <c r="AJ537" i="4" s="1"/>
  <c r="O539" i="4"/>
  <c r="AN539" i="4" a="1"/>
  <c r="AN539" i="4" l="1"/>
  <c r="AL538" i="4"/>
  <c r="AK538" i="4"/>
  <c r="AH537" i="4"/>
  <c r="D538" i="4" s="1"/>
  <c r="L538" i="4" s="1"/>
  <c r="U538" i="4" s="1"/>
  <c r="V538" i="4" s="1"/>
  <c r="Y538" i="4" s="1"/>
  <c r="I538" i="4"/>
  <c r="E538" i="4"/>
  <c r="Z538" i="4"/>
  <c r="AM538" i="4" a="1"/>
  <c r="F538" i="4" l="1"/>
  <c r="AM538" i="4"/>
  <c r="W538" i="4"/>
  <c r="M538" i="4"/>
  <c r="P538" i="4" s="1"/>
  <c r="R538" i="4"/>
  <c r="X538" i="4" l="1"/>
  <c r="AA538" i="4" s="1"/>
  <c r="AB538" i="4" s="1"/>
  <c r="N538" i="4"/>
  <c r="Q538" i="4" s="1"/>
  <c r="S538" i="4" s="1"/>
  <c r="AC538" i="4"/>
  <c r="H539" i="4"/>
  <c r="G538" i="4" l="1"/>
  <c r="K539" i="4"/>
  <c r="AD538" i="4"/>
  <c r="AE538" i="4" s="1"/>
  <c r="AG538" i="4"/>
  <c r="C539" i="4" s="1"/>
  <c r="AF538" i="4"/>
  <c r="B539" i="4" s="1"/>
  <c r="AI538" i="4"/>
  <c r="AJ538" i="4" s="1"/>
  <c r="T538" i="4"/>
  <c r="O540" i="4"/>
  <c r="AN540" i="4" a="1"/>
  <c r="AN540" i="4" l="1"/>
  <c r="AL539" i="4"/>
  <c r="AH538" i="4"/>
  <c r="D539" i="4" s="1"/>
  <c r="L539" i="4" s="1"/>
  <c r="U539" i="4" s="1"/>
  <c r="V539" i="4" s="1"/>
  <c r="AK539" i="4"/>
  <c r="I539" i="4"/>
  <c r="E539" i="4"/>
  <c r="AM539" i="4" a="1"/>
  <c r="F539" i="4" l="1"/>
  <c r="AM539" i="4"/>
  <c r="M539" i="4"/>
  <c r="P539" i="4" s="1"/>
  <c r="W539" i="4"/>
  <c r="X539" i="4" s="1"/>
  <c r="Y539" i="4"/>
  <c r="Z539" i="4"/>
  <c r="R539" i="4"/>
  <c r="N539" i="4" l="1"/>
  <c r="Q539" i="4" s="1"/>
  <c r="S539" i="4" s="1"/>
  <c r="AA539" i="4"/>
  <c r="AB539" i="4" s="1"/>
  <c r="H540" i="4"/>
  <c r="AC539" i="4"/>
  <c r="G539" i="4" l="1"/>
  <c r="K540" i="4"/>
  <c r="AI539" i="4"/>
  <c r="AJ539" i="4" s="1"/>
  <c r="AD539" i="4"/>
  <c r="AE539" i="4" s="1"/>
  <c r="AG539" i="4"/>
  <c r="C540" i="4" s="1"/>
  <c r="AF539" i="4"/>
  <c r="T539" i="4"/>
  <c r="AK540" i="4" l="1"/>
  <c r="AL540" i="4"/>
  <c r="AH539" i="4"/>
  <c r="D540" i="4" s="1"/>
  <c r="B540" i="4"/>
  <c r="AN541" i="4" a="1"/>
  <c r="O541" i="4"/>
  <c r="AM540" i="4" a="1"/>
  <c r="AN541" i="4" l="1"/>
  <c r="AM540" i="4"/>
  <c r="I540" i="4"/>
  <c r="L540" i="4"/>
  <c r="U540" i="4" s="1"/>
  <c r="V540" i="4" s="1"/>
  <c r="E540" i="4"/>
  <c r="F540" i="4" l="1"/>
  <c r="M540" i="4"/>
  <c r="P540" i="4" s="1"/>
  <c r="Y540" i="4"/>
  <c r="W540" i="4"/>
  <c r="R540" i="4"/>
  <c r="Z540" i="4"/>
  <c r="X540" i="4" l="1"/>
  <c r="AA540" i="4" s="1"/>
  <c r="AB540" i="4" s="1"/>
  <c r="N540" i="4"/>
  <c r="G540" i="4" s="1"/>
  <c r="Q540" i="4" l="1"/>
  <c r="S540" i="4" s="1"/>
  <c r="H541" i="4"/>
  <c r="AC540" i="4"/>
  <c r="AF540" i="4" l="1"/>
  <c r="B541" i="4" s="1"/>
  <c r="AI540" i="4"/>
  <c r="AJ540" i="4" s="1"/>
  <c r="AD540" i="4"/>
  <c r="AE540" i="4" s="1"/>
  <c r="AG540" i="4"/>
  <c r="C541" i="4" s="1"/>
  <c r="K541" i="4"/>
  <c r="T540" i="4"/>
  <c r="O542" i="4"/>
  <c r="AN542" i="4" a="1"/>
  <c r="AN542" i="4" l="1"/>
  <c r="AK541" i="4"/>
  <c r="AL541" i="4"/>
  <c r="AH540" i="4"/>
  <c r="D541" i="4" s="1"/>
  <c r="L541" i="4" s="1"/>
  <c r="U541" i="4" s="1"/>
  <c r="V541" i="4" s="1"/>
  <c r="I541" i="4"/>
  <c r="E541" i="4"/>
  <c r="AM541" i="4" a="1"/>
  <c r="F541" i="4" l="1"/>
  <c r="AM541" i="4"/>
  <c r="M541" i="4"/>
  <c r="P541" i="4" s="1"/>
  <c r="Y541" i="4"/>
  <c r="W541" i="4"/>
  <c r="R541" i="4"/>
  <c r="Z541" i="4"/>
  <c r="X541" i="4" l="1"/>
  <c r="AA541" i="4" s="1"/>
  <c r="AB541" i="4" s="1"/>
  <c r="N541" i="4"/>
  <c r="Q541" i="4" s="1"/>
  <c r="S541" i="4" s="1"/>
  <c r="T541" i="4" s="1"/>
  <c r="AC541" i="4"/>
  <c r="H542" i="4"/>
  <c r="G541" i="4" l="1"/>
  <c r="K542" i="4"/>
  <c r="AI541" i="4"/>
  <c r="AJ541" i="4" s="1"/>
  <c r="AG541" i="4"/>
  <c r="C542" i="4" s="1"/>
  <c r="AF541" i="4"/>
  <c r="AD541" i="4"/>
  <c r="AE541" i="4" s="1"/>
  <c r="AL542" i="4" l="1"/>
  <c r="AH541" i="4"/>
  <c r="D542" i="4" s="1"/>
  <c r="L542" i="4" s="1"/>
  <c r="U542" i="4" s="1"/>
  <c r="V542" i="4" s="1"/>
  <c r="B542" i="4"/>
  <c r="AK542" i="4"/>
  <c r="AN543" i="4" a="1"/>
  <c r="AM542" i="4" a="1"/>
  <c r="O543" i="4"/>
  <c r="AN543" i="4" l="1"/>
  <c r="AM542" i="4"/>
  <c r="M542" i="4"/>
  <c r="N542" i="4" s="1"/>
  <c r="I542" i="4"/>
  <c r="Y542" i="4"/>
  <c r="W542" i="4"/>
  <c r="E542" i="4"/>
  <c r="Z542" i="4"/>
  <c r="F542" i="4" l="1"/>
  <c r="X542" i="4" s="1"/>
  <c r="AA542" i="4" s="1"/>
  <c r="AB542" i="4" s="1"/>
  <c r="P542" i="4"/>
  <c r="Q542" i="4"/>
  <c r="G542" i="4"/>
  <c r="R542" i="4"/>
  <c r="S542" i="4" l="1"/>
  <c r="AC542" i="4"/>
  <c r="H543" i="4"/>
  <c r="AG542" i="4" l="1"/>
  <c r="C543" i="4" s="1"/>
  <c r="AF542" i="4"/>
  <c r="B543" i="4" s="1"/>
  <c r="AI542" i="4"/>
  <c r="AJ542" i="4" s="1"/>
  <c r="AD542" i="4"/>
  <c r="AE542" i="4" s="1"/>
  <c r="K543" i="4"/>
  <c r="T542" i="4"/>
  <c r="AL543" i="4"/>
  <c r="O544" i="4"/>
  <c r="AN544" i="4" a="1"/>
  <c r="AH542" i="4" l="1"/>
  <c r="D543" i="4" s="1"/>
  <c r="L543" i="4" s="1"/>
  <c r="U543" i="4" s="1"/>
  <c r="V543" i="4" s="1"/>
  <c r="W543" i="4" s="1"/>
  <c r="AK543" i="4"/>
  <c r="AN544" i="4"/>
  <c r="I543" i="4"/>
  <c r="E543" i="4"/>
  <c r="AM543" i="4" a="1"/>
  <c r="F543" i="4" l="1"/>
  <c r="X543" i="4" s="1"/>
  <c r="M543" i="4"/>
  <c r="Y543" i="4"/>
  <c r="AM543" i="4"/>
  <c r="N543" i="4"/>
  <c r="P543" i="4"/>
  <c r="Z543" i="4"/>
  <c r="R543" i="4"/>
  <c r="AA543" i="4" l="1"/>
  <c r="AB543" i="4" s="1"/>
  <c r="G543" i="4"/>
  <c r="Q543" i="4"/>
  <c r="S543" i="4" s="1"/>
  <c r="AC543" i="4"/>
  <c r="H544" i="4"/>
  <c r="K544" i="4" l="1"/>
  <c r="AG543" i="4"/>
  <c r="C544" i="4" s="1"/>
  <c r="AF543" i="4"/>
  <c r="AD543" i="4"/>
  <c r="AE543" i="4" s="1"/>
  <c r="AI543" i="4"/>
  <c r="AJ543" i="4" s="1"/>
  <c r="T543" i="4"/>
  <c r="AL544" i="4" l="1"/>
  <c r="B544" i="4"/>
  <c r="AH543" i="4"/>
  <c r="D544" i="4" s="1"/>
  <c r="AK544" i="4"/>
  <c r="AM544" i="4" a="1"/>
  <c r="O545" i="4"/>
  <c r="AN545" i="4" a="1"/>
  <c r="AN545" i="4" l="1"/>
  <c r="AM544" i="4"/>
  <c r="L544" i="4"/>
  <c r="U544" i="4" s="1"/>
  <c r="V544" i="4" s="1"/>
  <c r="I544" i="4"/>
  <c r="E544" i="4"/>
  <c r="F544" i="4" l="1"/>
  <c r="M544" i="4"/>
  <c r="N544" i="4" s="1"/>
  <c r="Y544" i="4"/>
  <c r="W544" i="4"/>
  <c r="Z544" i="4"/>
  <c r="X544" i="4" l="1"/>
  <c r="AA544" i="4" s="1"/>
  <c r="AB544" i="4" s="1"/>
  <c r="P544" i="4"/>
  <c r="G544" i="4"/>
  <c r="Q544" i="4"/>
  <c r="R544" i="4"/>
  <c r="S544" i="4" l="1"/>
  <c r="T544" i="4" s="1"/>
  <c r="AC544" i="4"/>
  <c r="H545" i="4"/>
  <c r="K545" i="4" l="1"/>
  <c r="AD544" i="4"/>
  <c r="AE544" i="4" s="1"/>
  <c r="AG544" i="4"/>
  <c r="C545" i="4" s="1"/>
  <c r="AF544" i="4"/>
  <c r="B545" i="4" s="1"/>
  <c r="AI544" i="4"/>
  <c r="AJ544" i="4" s="1"/>
  <c r="AN546" i="4" a="1"/>
  <c r="O546" i="4"/>
  <c r="AN546" i="4" l="1"/>
  <c r="AK545" i="4"/>
  <c r="AH544" i="4"/>
  <c r="D545" i="4" s="1"/>
  <c r="L545" i="4" s="1"/>
  <c r="U545" i="4" s="1"/>
  <c r="V545" i="4" s="1"/>
  <c r="W545" i="4" s="1"/>
  <c r="AL545" i="4"/>
  <c r="I545" i="4"/>
  <c r="E545" i="4"/>
  <c r="AM545" i="4" a="1"/>
  <c r="F545" i="4" l="1"/>
  <c r="X545" i="4"/>
  <c r="AM545" i="4"/>
  <c r="Y545" i="4"/>
  <c r="M545" i="4"/>
  <c r="P545" i="4" s="1"/>
  <c r="R545" i="4"/>
  <c r="Z545" i="4"/>
  <c r="AA545" i="4" l="1"/>
  <c r="AB545" i="4" s="1"/>
  <c r="N545" i="4"/>
  <c r="G545" i="4" s="1"/>
  <c r="Q545" i="4" l="1"/>
  <c r="S545" i="4" s="1"/>
  <c r="AC545" i="4"/>
  <c r="H546" i="4"/>
  <c r="AD545" i="4" l="1"/>
  <c r="AE545" i="4" s="1"/>
  <c r="AF545" i="4"/>
  <c r="AG545" i="4"/>
  <c r="C546" i="4" s="1"/>
  <c r="AI545" i="4"/>
  <c r="AJ545" i="4" s="1"/>
  <c r="K546" i="4"/>
  <c r="T545" i="4"/>
  <c r="AK546" i="4" l="1"/>
  <c r="AL546" i="4"/>
  <c r="B546" i="4"/>
  <c r="AH545" i="4"/>
  <c r="D546" i="4" s="1"/>
  <c r="L546" i="4" s="1"/>
  <c r="U546" i="4" s="1"/>
  <c r="V546" i="4" s="1"/>
  <c r="Y546" i="4" s="1"/>
  <c r="AM546" i="4" a="1"/>
  <c r="O547" i="4"/>
  <c r="Z546" i="4"/>
  <c r="AN547" i="4" a="1"/>
  <c r="AN547" i="4" l="1"/>
  <c r="AM546" i="4"/>
  <c r="M546" i="4"/>
  <c r="P546" i="4" s="1"/>
  <c r="W546" i="4"/>
  <c r="I546" i="4"/>
  <c r="E546" i="4"/>
  <c r="R546" i="4"/>
  <c r="F546" i="4" l="1"/>
  <c r="X546" i="4" s="1"/>
  <c r="AA546" i="4" s="1"/>
  <c r="AB546" i="4" s="1"/>
  <c r="N546" i="4"/>
  <c r="Q546" i="4" s="1"/>
  <c r="S546" i="4" s="1"/>
  <c r="H547" i="4"/>
  <c r="AC546" i="4"/>
  <c r="G546" i="4" l="1"/>
  <c r="K547" i="4"/>
  <c r="AI546" i="4"/>
  <c r="AJ546" i="4" s="1"/>
  <c r="AG546" i="4"/>
  <c r="C547" i="4" s="1"/>
  <c r="AD546" i="4"/>
  <c r="AE546" i="4" s="1"/>
  <c r="AF546" i="4"/>
  <c r="T546" i="4"/>
  <c r="AH546" i="4" l="1"/>
  <c r="D547" i="4" s="1"/>
  <c r="L547" i="4" s="1"/>
  <c r="U547" i="4" s="1"/>
  <c r="V547" i="4" s="1"/>
  <c r="AK547" i="4"/>
  <c r="AL547" i="4"/>
  <c r="B547" i="4"/>
  <c r="O548" i="4"/>
  <c r="AN548" i="4" a="1"/>
  <c r="AM547" i="4" a="1"/>
  <c r="AN548" i="4" l="1"/>
  <c r="AM547" i="4"/>
  <c r="Y547" i="4"/>
  <c r="M547" i="4"/>
  <c r="P547" i="4" s="1"/>
  <c r="I547" i="4"/>
  <c r="W547" i="4"/>
  <c r="E547" i="4"/>
  <c r="R547" i="4"/>
  <c r="Z547" i="4"/>
  <c r="F547" i="4" l="1"/>
  <c r="X547" i="4" s="1"/>
  <c r="AA547" i="4" s="1"/>
  <c r="AB547" i="4" s="1"/>
  <c r="N547" i="4"/>
  <c r="Q547" i="4" s="1"/>
  <c r="S547" i="4" s="1"/>
  <c r="AC547" i="4"/>
  <c r="H548" i="4"/>
  <c r="G547" i="4" l="1"/>
  <c r="K548" i="4"/>
  <c r="AD547" i="4"/>
  <c r="AE547" i="4" s="1"/>
  <c r="AG547" i="4"/>
  <c r="C548" i="4" s="1"/>
  <c r="AI547" i="4"/>
  <c r="AJ547" i="4" s="1"/>
  <c r="AF547" i="4"/>
  <c r="T547" i="4"/>
  <c r="AH547" i="4" l="1"/>
  <c r="D548" i="4" s="1"/>
  <c r="L548" i="4" s="1"/>
  <c r="U548" i="4" s="1"/>
  <c r="V548" i="4" s="1"/>
  <c r="B548" i="4"/>
  <c r="AK548" i="4"/>
  <c r="AL548" i="4"/>
  <c r="AM548" i="4" a="1"/>
  <c r="AN549" i="4" a="1"/>
  <c r="O549" i="4"/>
  <c r="AN549" i="4" l="1"/>
  <c r="AM548" i="4"/>
  <c r="Y548" i="4"/>
  <c r="M548" i="4"/>
  <c r="P548" i="4" s="1"/>
  <c r="W548" i="4"/>
  <c r="I548" i="4"/>
  <c r="E548" i="4"/>
  <c r="Z548" i="4"/>
  <c r="R548" i="4"/>
  <c r="F548" i="4" l="1"/>
  <c r="X548" i="4" s="1"/>
  <c r="AA548" i="4" s="1"/>
  <c r="AB548" i="4" s="1"/>
  <c r="N548" i="4"/>
  <c r="Q548" i="4" s="1"/>
  <c r="S548" i="4" s="1"/>
  <c r="T548" i="4" s="1"/>
  <c r="H549" i="4"/>
  <c r="AC548" i="4"/>
  <c r="G548" i="4" l="1"/>
  <c r="K549" i="4"/>
  <c r="AI548" i="4"/>
  <c r="AJ548" i="4" s="1"/>
  <c r="AD548" i="4"/>
  <c r="AE548" i="4" s="1"/>
  <c r="AG548" i="4"/>
  <c r="C549" i="4" s="1"/>
  <c r="AF548" i="4"/>
  <c r="B549" i="4" s="1"/>
  <c r="O550" i="4"/>
  <c r="AN550" i="4" a="1"/>
  <c r="AN550" i="4" l="1"/>
  <c r="AK549" i="4"/>
  <c r="I549" i="4"/>
  <c r="AL549" i="4"/>
  <c r="AH548" i="4"/>
  <c r="D549" i="4" s="1"/>
  <c r="E549" i="4"/>
  <c r="AM549" i="4" a="1"/>
  <c r="AM549" i="4" l="1"/>
  <c r="F549" i="4"/>
  <c r="L549" i="4"/>
  <c r="U549" i="4" s="1"/>
  <c r="V549" i="4" s="1"/>
  <c r="M549" i="4" l="1"/>
  <c r="P549" i="4" s="1"/>
  <c r="Y549" i="4"/>
  <c r="W549" i="4"/>
  <c r="X549" i="4" s="1"/>
  <c r="R549" i="4"/>
  <c r="Z549" i="4"/>
  <c r="N549" i="4" l="1"/>
  <c r="G549" i="4" s="1"/>
  <c r="AA549" i="4"/>
  <c r="AB549" i="4" s="1"/>
  <c r="Q549" i="4" l="1"/>
  <c r="S549" i="4" s="1"/>
  <c r="T549" i="4" s="1"/>
  <c r="AC549" i="4"/>
  <c r="H550" i="4"/>
  <c r="AF549" i="4" l="1"/>
  <c r="B550" i="4" s="1"/>
  <c r="AD549" i="4"/>
  <c r="AE549" i="4" s="1"/>
  <c r="AI549" i="4"/>
  <c r="AJ549" i="4" s="1"/>
  <c r="AG549" i="4"/>
  <c r="C550" i="4" s="1"/>
  <c r="K550" i="4"/>
  <c r="AN551" i="4" a="1"/>
  <c r="O551" i="4"/>
  <c r="AL550" i="4" l="1"/>
  <c r="AK550" i="4"/>
  <c r="AN551" i="4"/>
  <c r="I550" i="4"/>
  <c r="AH549" i="4"/>
  <c r="D550" i="4" s="1"/>
  <c r="L550" i="4" s="1"/>
  <c r="U550" i="4" s="1"/>
  <c r="V550" i="4" s="1"/>
  <c r="W550" i="4" s="1"/>
  <c r="E550" i="4"/>
  <c r="AM550" i="4" a="1"/>
  <c r="AM550" i="4" l="1"/>
  <c r="F550" i="4"/>
  <c r="Y550" i="4"/>
  <c r="X550" i="4"/>
  <c r="M550" i="4"/>
  <c r="N550" i="4" s="1"/>
  <c r="Q550" i="4" s="1"/>
  <c r="Z550" i="4"/>
  <c r="G550" i="4" l="1"/>
  <c r="AA550" i="4"/>
  <c r="AB550" i="4" s="1"/>
  <c r="P550" i="4"/>
  <c r="R550" i="4"/>
  <c r="S550" i="4" l="1"/>
  <c r="T550" i="4" s="1"/>
  <c r="AC550" i="4"/>
  <c r="H551" i="4"/>
  <c r="K551" i="4" l="1"/>
  <c r="AD550" i="4"/>
  <c r="AE550" i="4" s="1"/>
  <c r="AG550" i="4"/>
  <c r="C551" i="4" s="1"/>
  <c r="AI550" i="4"/>
  <c r="AJ550" i="4" s="1"/>
  <c r="AF550" i="4"/>
  <c r="AH550" i="4" l="1"/>
  <c r="D551" i="4" s="1"/>
  <c r="L551" i="4" s="1"/>
  <c r="U551" i="4" s="1"/>
  <c r="V551" i="4" s="1"/>
  <c r="AL551" i="4"/>
  <c r="AK551" i="4"/>
  <c r="B551" i="4"/>
  <c r="AN552" i="4" a="1"/>
  <c r="AM551" i="4" a="1"/>
  <c r="O552" i="4"/>
  <c r="W551" i="4" l="1"/>
  <c r="Y551" i="4"/>
  <c r="M551" i="4"/>
  <c r="P551" i="4" s="1"/>
  <c r="AN552" i="4"/>
  <c r="AM551" i="4"/>
  <c r="I551" i="4"/>
  <c r="E551" i="4"/>
  <c r="R551" i="4"/>
  <c r="Z551" i="4"/>
  <c r="N551" i="4" l="1"/>
  <c r="Q551" i="4" s="1"/>
  <c r="S551" i="4" s="1"/>
  <c r="T551" i="4" s="1"/>
  <c r="F551" i="4"/>
  <c r="X551" i="4" s="1"/>
  <c r="AA551" i="4" s="1"/>
  <c r="AB551" i="4" s="1"/>
  <c r="AC551" i="4"/>
  <c r="H552" i="4"/>
  <c r="G551" i="4" l="1"/>
  <c r="K552" i="4"/>
  <c r="AI551" i="4"/>
  <c r="AJ551" i="4" s="1"/>
  <c r="AD551" i="4"/>
  <c r="AE551" i="4" s="1"/>
  <c r="AG551" i="4"/>
  <c r="C552" i="4" s="1"/>
  <c r="AF551" i="4"/>
  <c r="AK552" i="4"/>
  <c r="AL552" i="4"/>
  <c r="AH551" i="4" l="1"/>
  <c r="D552" i="4" s="1"/>
  <c r="L552" i="4" s="1"/>
  <c r="U552" i="4" s="1"/>
  <c r="V552" i="4" s="1"/>
  <c r="B552" i="4"/>
  <c r="AM552" i="4" a="1"/>
  <c r="O553" i="4"/>
  <c r="AN553" i="4" a="1"/>
  <c r="M552" i="4" l="1"/>
  <c r="P552" i="4" s="1"/>
  <c r="W552" i="4"/>
  <c r="Y552" i="4"/>
  <c r="I552" i="4"/>
  <c r="AN553" i="4"/>
  <c r="AM552" i="4"/>
  <c r="E552" i="4"/>
  <c r="Z552" i="4"/>
  <c r="R552" i="4"/>
  <c r="F552" i="4" l="1"/>
  <c r="X552" i="4" s="1"/>
  <c r="AA552" i="4" s="1"/>
  <c r="AB552" i="4" s="1"/>
  <c r="N552" i="4"/>
  <c r="Q552" i="4" s="1"/>
  <c r="S552" i="4" s="1"/>
  <c r="H553" i="4"/>
  <c r="AC552" i="4"/>
  <c r="G552" i="4" l="1"/>
  <c r="K553" i="4"/>
  <c r="T552" i="4"/>
  <c r="AG552" i="4"/>
  <c r="C553" i="4" s="1"/>
  <c r="AD552" i="4"/>
  <c r="AE552" i="4" s="1"/>
  <c r="AI552" i="4"/>
  <c r="AF552" i="4"/>
  <c r="AH552" i="4" l="1"/>
  <c r="D553" i="4" s="1"/>
  <c r="B553" i="4"/>
  <c r="AJ552" i="4"/>
  <c r="AL553" i="4"/>
  <c r="AK553" i="4"/>
  <c r="AN554" i="4" a="1"/>
  <c r="O554" i="4"/>
  <c r="AM553" i="4" a="1"/>
  <c r="AN554" i="4" l="1"/>
  <c r="AM553" i="4"/>
  <c r="L553" i="4"/>
  <c r="U553" i="4" s="1"/>
  <c r="V553" i="4" s="1"/>
  <c r="I553" i="4"/>
  <c r="E553" i="4"/>
  <c r="M553" i="4" l="1"/>
  <c r="P553" i="4" s="1"/>
  <c r="F553" i="4"/>
  <c r="Y553" i="4"/>
  <c r="W553" i="4"/>
  <c r="Z553" i="4"/>
  <c r="R553" i="4"/>
  <c r="X553" i="4" l="1"/>
  <c r="AA553" i="4" s="1"/>
  <c r="AB553" i="4" s="1"/>
  <c r="N553" i="4"/>
  <c r="Q553" i="4" s="1"/>
  <c r="S553" i="4" s="1"/>
  <c r="T553" i="4" s="1"/>
  <c r="H554" i="4"/>
  <c r="AC553" i="4"/>
  <c r="G553" i="4" l="1"/>
  <c r="AD553" i="4"/>
  <c r="AE553" i="4" s="1"/>
  <c r="AI553" i="4"/>
  <c r="AJ553" i="4" s="1"/>
  <c r="AG553" i="4"/>
  <c r="C554" i="4" s="1"/>
  <c r="AF553" i="4"/>
  <c r="B554" i="4" s="1"/>
  <c r="K554" i="4"/>
  <c r="O555" i="4"/>
  <c r="AN555" i="4" a="1"/>
  <c r="AN555" i="4" l="1"/>
  <c r="I554" i="4"/>
  <c r="AK554" i="4"/>
  <c r="AL554" i="4"/>
  <c r="AH553" i="4"/>
  <c r="D554" i="4" s="1"/>
  <c r="E554" i="4"/>
  <c r="AM554" i="4" a="1"/>
  <c r="F554" i="4" l="1"/>
  <c r="AM554" i="4"/>
  <c r="L554" i="4"/>
  <c r="U554" i="4" s="1"/>
  <c r="V554" i="4" s="1"/>
  <c r="M554" i="4" l="1"/>
  <c r="P554" i="4" s="1"/>
  <c r="W554" i="4"/>
  <c r="X554" i="4" s="1"/>
  <c r="Y554" i="4"/>
  <c r="R554" i="4"/>
  <c r="Z554" i="4"/>
  <c r="N554" i="4" l="1"/>
  <c r="Q554" i="4" s="1"/>
  <c r="S554" i="4" s="1"/>
  <c r="T554" i="4" s="1"/>
  <c r="AA554" i="4"/>
  <c r="AB554" i="4" s="1"/>
  <c r="AC554" i="4"/>
  <c r="H555" i="4"/>
  <c r="G554" i="4" l="1"/>
  <c r="AD554" i="4"/>
  <c r="AE554" i="4" s="1"/>
  <c r="AI554" i="4"/>
  <c r="AJ554" i="4" s="1"/>
  <c r="AG554" i="4"/>
  <c r="C555" i="4" s="1"/>
  <c r="AF554" i="4"/>
  <c r="B555" i="4" s="1"/>
  <c r="K555" i="4"/>
  <c r="O556" i="4"/>
  <c r="AN556" i="4" a="1"/>
  <c r="AN556" i="4" l="1"/>
  <c r="AK555" i="4"/>
  <c r="AL555" i="4"/>
  <c r="AH554" i="4"/>
  <c r="D555" i="4" s="1"/>
  <c r="I555" i="4"/>
  <c r="E555" i="4"/>
  <c r="AM555" i="4" a="1"/>
  <c r="AM555" i="4" l="1"/>
  <c r="L555" i="4"/>
  <c r="U555" i="4" s="1"/>
  <c r="V555" i="4" s="1"/>
  <c r="W555" i="4" s="1"/>
  <c r="F555" i="4"/>
  <c r="X555" i="4" l="1"/>
  <c r="Y555" i="4"/>
  <c r="M555" i="4"/>
  <c r="Z555" i="4"/>
  <c r="AA555" i="4" l="1"/>
  <c r="AB555" i="4" s="1"/>
  <c r="P555" i="4"/>
  <c r="N555" i="4"/>
  <c r="Q555" i="4" s="1"/>
  <c r="R555" i="4"/>
  <c r="S555" i="4" l="1"/>
  <c r="G555" i="4"/>
  <c r="H556" i="4"/>
  <c r="AC555" i="4"/>
  <c r="K556" i="4" l="1"/>
  <c r="AF555" i="4"/>
  <c r="AI555" i="4"/>
  <c r="AJ555" i="4" s="1"/>
  <c r="AD555" i="4"/>
  <c r="AE555" i="4" s="1"/>
  <c r="AG555" i="4"/>
  <c r="C556" i="4" s="1"/>
  <c r="T555" i="4"/>
  <c r="AH555" i="4" l="1"/>
  <c r="D556" i="4" s="1"/>
  <c r="L556" i="4" s="1"/>
  <c r="U556" i="4" s="1"/>
  <c r="V556" i="4" s="1"/>
  <c r="AK556" i="4"/>
  <c r="AL556" i="4"/>
  <c r="B556" i="4"/>
  <c r="AN557" i="4" a="1"/>
  <c r="AM556" i="4" a="1"/>
  <c r="O557" i="4"/>
  <c r="AN557" i="4" l="1"/>
  <c r="AM556" i="4"/>
  <c r="W556" i="4"/>
  <c r="Y556" i="4"/>
  <c r="I556" i="4"/>
  <c r="M556" i="4"/>
  <c r="E556" i="4"/>
  <c r="Z556" i="4"/>
  <c r="F556" i="4" l="1"/>
  <c r="N556" i="4"/>
  <c r="P556" i="4"/>
  <c r="R556" i="4"/>
  <c r="X556" i="4" l="1"/>
  <c r="AA556" i="4" s="1"/>
  <c r="AB556" i="4" s="1"/>
  <c r="G556" i="4"/>
  <c r="Q556" i="4"/>
  <c r="S556" i="4" s="1"/>
  <c r="H557" i="4"/>
  <c r="AC556" i="4"/>
  <c r="K557" i="4" l="1"/>
  <c r="AI556" i="4"/>
  <c r="AJ556" i="4" s="1"/>
  <c r="AF556" i="4"/>
  <c r="AD556" i="4"/>
  <c r="AE556" i="4" s="1"/>
  <c r="AG556" i="4"/>
  <c r="C557" i="4" s="1"/>
  <c r="T556" i="4"/>
  <c r="AK557" i="4" l="1"/>
  <c r="AL557" i="4"/>
  <c r="AH556" i="4"/>
  <c r="D557" i="4" s="1"/>
  <c r="L557" i="4" s="1"/>
  <c r="U557" i="4" s="1"/>
  <c r="V557" i="4" s="1"/>
  <c r="B557" i="4"/>
  <c r="AN558" i="4" a="1"/>
  <c r="O558" i="4"/>
  <c r="AM557" i="4" a="1"/>
  <c r="AN558" i="4" l="1"/>
  <c r="AM557" i="4"/>
  <c r="M557" i="4"/>
  <c r="N557" i="4" s="1"/>
  <c r="Y557" i="4"/>
  <c r="W557" i="4"/>
  <c r="I557" i="4"/>
  <c r="E557" i="4"/>
  <c r="Z557" i="4"/>
  <c r="P557" i="4" l="1"/>
  <c r="F557" i="4"/>
  <c r="G557" i="4" s="1"/>
  <c r="Q557" i="4"/>
  <c r="R557" i="4"/>
  <c r="S557" i="4" l="1"/>
  <c r="T557" i="4" s="1"/>
  <c r="X557" i="4"/>
  <c r="AA557" i="4" s="1"/>
  <c r="AB557" i="4" s="1"/>
  <c r="AC557" i="4"/>
  <c r="H558" i="4"/>
  <c r="K558" i="4" l="1"/>
  <c r="AD557" i="4"/>
  <c r="AE557" i="4" s="1"/>
  <c r="AG557" i="4"/>
  <c r="C558" i="4" s="1"/>
  <c r="AI557" i="4"/>
  <c r="AJ557" i="4" s="1"/>
  <c r="AF557" i="4"/>
  <c r="AH557" i="4" l="1"/>
  <c r="D558" i="4" s="1"/>
  <c r="L558" i="4" s="1"/>
  <c r="U558" i="4" s="1"/>
  <c r="V558" i="4" s="1"/>
  <c r="AL558" i="4"/>
  <c r="AK558" i="4"/>
  <c r="B558" i="4"/>
  <c r="AN559" i="4" a="1"/>
  <c r="O559" i="4"/>
  <c r="AM558" i="4" a="1"/>
  <c r="AN559" i="4" l="1"/>
  <c r="AM558" i="4"/>
  <c r="Y558" i="4"/>
  <c r="M558" i="4"/>
  <c r="N558" i="4" s="1"/>
  <c r="I558" i="4"/>
  <c r="W558" i="4"/>
  <c r="E558" i="4"/>
  <c r="Z558" i="4"/>
  <c r="F558" i="4" l="1"/>
  <c r="X558" i="4" s="1"/>
  <c r="AA558" i="4" s="1"/>
  <c r="AB558" i="4" s="1"/>
  <c r="Q558" i="4"/>
  <c r="P558" i="4"/>
  <c r="R558" i="4"/>
  <c r="G558" i="4" l="1"/>
  <c r="S558" i="4"/>
  <c r="H559" i="4"/>
  <c r="AC558" i="4"/>
  <c r="K559" i="4" l="1"/>
  <c r="AF558" i="4"/>
  <c r="B559" i="4" s="1"/>
  <c r="AD558" i="4"/>
  <c r="AE558" i="4" s="1"/>
  <c r="AI558" i="4"/>
  <c r="AJ558" i="4" s="1"/>
  <c r="AG558" i="4"/>
  <c r="C559" i="4" s="1"/>
  <c r="T558" i="4"/>
  <c r="O560" i="4"/>
  <c r="AN560" i="4" a="1"/>
  <c r="AN560" i="4" l="1"/>
  <c r="I559" i="4"/>
  <c r="AL559" i="4"/>
  <c r="AK559" i="4"/>
  <c r="AH558" i="4"/>
  <c r="D559" i="4" s="1"/>
  <c r="L559" i="4" s="1"/>
  <c r="U559" i="4" s="1"/>
  <c r="V559" i="4" s="1"/>
  <c r="W559" i="4" s="1"/>
  <c r="E559" i="4"/>
  <c r="AM559" i="4" a="1"/>
  <c r="F559" i="4" l="1"/>
  <c r="AM559" i="4"/>
  <c r="M559" i="4"/>
  <c r="P559" i="4" s="1"/>
  <c r="Y559" i="4"/>
  <c r="X559" i="4"/>
  <c r="N559" i="4"/>
  <c r="Z559" i="4"/>
  <c r="R559" i="4"/>
  <c r="AA559" i="4" l="1"/>
  <c r="AB559" i="4" s="1"/>
  <c r="Q559" i="4"/>
  <c r="S559" i="4" s="1"/>
  <c r="G559" i="4"/>
  <c r="H560" i="4"/>
  <c r="AC559" i="4"/>
  <c r="AG559" i="4" l="1"/>
  <c r="C560" i="4" s="1"/>
  <c r="AF559" i="4"/>
  <c r="AI559" i="4"/>
  <c r="AJ559" i="4" s="1"/>
  <c r="AD559" i="4"/>
  <c r="AE559" i="4" s="1"/>
  <c r="K560" i="4"/>
  <c r="T559" i="4"/>
  <c r="AK560" i="4" l="1"/>
  <c r="AL560" i="4"/>
  <c r="AH559" i="4"/>
  <c r="D560" i="4" s="1"/>
  <c r="L560" i="4" s="1"/>
  <c r="U560" i="4" s="1"/>
  <c r="V560" i="4" s="1"/>
  <c r="B560" i="4"/>
  <c r="O561" i="4"/>
  <c r="AM560" i="4" a="1"/>
  <c r="AN561" i="4" a="1"/>
  <c r="AN561" i="4" l="1"/>
  <c r="AM560" i="4"/>
  <c r="W560" i="4"/>
  <c r="M560" i="4"/>
  <c r="P560" i="4" s="1"/>
  <c r="Y560" i="4"/>
  <c r="I560" i="4"/>
  <c r="E560" i="4"/>
  <c r="Z560" i="4"/>
  <c r="R560" i="4"/>
  <c r="F560" i="4" l="1"/>
  <c r="X560" i="4"/>
  <c r="AA560" i="4" s="1"/>
  <c r="AB560" i="4" s="1"/>
  <c r="N560" i="4"/>
  <c r="Q560" i="4" l="1"/>
  <c r="S560" i="4" s="1"/>
  <c r="G560" i="4"/>
  <c r="AC560" i="4"/>
  <c r="H561" i="4"/>
  <c r="K561" i="4" l="1"/>
  <c r="AD560" i="4"/>
  <c r="AE560" i="4" s="1"/>
  <c r="AG560" i="4"/>
  <c r="C561" i="4" s="1"/>
  <c r="AI560" i="4"/>
  <c r="AJ560" i="4" s="1"/>
  <c r="AF560" i="4"/>
  <c r="T560" i="4"/>
  <c r="AH560" i="4" l="1"/>
  <c r="D561" i="4" s="1"/>
  <c r="L561" i="4" s="1"/>
  <c r="U561" i="4" s="1"/>
  <c r="V561" i="4" s="1"/>
  <c r="AL561" i="4"/>
  <c r="AK561" i="4"/>
  <c r="B561" i="4"/>
  <c r="AM561" i="4" a="1"/>
  <c r="O562" i="4"/>
  <c r="AN562" i="4" a="1"/>
  <c r="AN562" i="4" l="1"/>
  <c r="M561" i="4"/>
  <c r="N561" i="4" s="1"/>
  <c r="Y561" i="4"/>
  <c r="W561" i="4"/>
  <c r="AM561" i="4"/>
  <c r="I561" i="4"/>
  <c r="E561" i="4"/>
  <c r="Z561" i="4"/>
  <c r="F561" i="4" l="1"/>
  <c r="X561" i="4"/>
  <c r="G561" i="4"/>
  <c r="P561" i="4"/>
  <c r="AA561" i="4"/>
  <c r="AB561" i="4" s="1"/>
  <c r="Q561" i="4"/>
  <c r="R561" i="4"/>
  <c r="S561" i="4" l="1"/>
  <c r="AC561" i="4"/>
  <c r="H562" i="4"/>
  <c r="K562" i="4" l="1"/>
  <c r="AI561" i="4"/>
  <c r="AJ561" i="4" s="1"/>
  <c r="AD561" i="4"/>
  <c r="AE561" i="4" s="1"/>
  <c r="AG561" i="4"/>
  <c r="C562" i="4" s="1"/>
  <c r="AF561" i="4"/>
  <c r="B562" i="4" s="1"/>
  <c r="T561" i="4"/>
  <c r="AK562" i="4"/>
  <c r="AN563" i="4" a="1"/>
  <c r="O563" i="4"/>
  <c r="AH561" i="4" l="1"/>
  <c r="D562" i="4" s="1"/>
  <c r="L562" i="4" s="1"/>
  <c r="U562" i="4" s="1"/>
  <c r="V562" i="4" s="1"/>
  <c r="AL562" i="4"/>
  <c r="AN563" i="4"/>
  <c r="I562" i="4"/>
  <c r="E562" i="4"/>
  <c r="AM562" i="4" a="1"/>
  <c r="AM562" i="4" l="1"/>
  <c r="F562" i="4"/>
  <c r="M562" i="4"/>
  <c r="N562" i="4" s="1"/>
  <c r="G562" i="4" s="1"/>
  <c r="W562" i="4"/>
  <c r="X562" i="4" s="1"/>
  <c r="Y562" i="4"/>
  <c r="Z562" i="4"/>
  <c r="P562" i="4" l="1"/>
  <c r="AA562" i="4"/>
  <c r="AB562" i="4" s="1"/>
  <c r="Q562" i="4"/>
  <c r="R562" i="4"/>
  <c r="S562" i="4" l="1"/>
  <c r="T562" i="4" s="1"/>
  <c r="AC562" i="4"/>
  <c r="H563" i="4"/>
  <c r="AD562" i="4" l="1"/>
  <c r="AE562" i="4" s="1"/>
  <c r="AG562" i="4"/>
  <c r="C563" i="4" s="1"/>
  <c r="AF562" i="4"/>
  <c r="B563" i="4" s="1"/>
  <c r="AI562" i="4"/>
  <c r="AJ562" i="4" s="1"/>
  <c r="K563" i="4"/>
  <c r="O564" i="4"/>
  <c r="AN564" i="4" a="1"/>
  <c r="AN564" i="4" l="1"/>
  <c r="I563" i="4"/>
  <c r="AH562" i="4"/>
  <c r="D563" i="4" s="1"/>
  <c r="L563" i="4" s="1"/>
  <c r="U563" i="4" s="1"/>
  <c r="V563" i="4" s="1"/>
  <c r="AK563" i="4"/>
  <c r="AL563" i="4"/>
  <c r="E563" i="4"/>
  <c r="AM563" i="4" a="1"/>
  <c r="F563" i="4" l="1"/>
  <c r="AM563" i="4"/>
  <c r="M563" i="4"/>
  <c r="N563" i="4" s="1"/>
  <c r="W563" i="4"/>
  <c r="X563" i="4" s="1"/>
  <c r="Y563" i="4"/>
  <c r="Z563" i="4"/>
  <c r="P563" i="4" l="1"/>
  <c r="AA563" i="4"/>
  <c r="AB563" i="4" s="1"/>
  <c r="G563" i="4"/>
  <c r="Q563" i="4"/>
  <c r="R563" i="4"/>
  <c r="S563" i="4" l="1"/>
  <c r="T563" i="4" s="1"/>
  <c r="AC563" i="4"/>
  <c r="H564" i="4"/>
  <c r="AI563" i="4" l="1"/>
  <c r="AJ563" i="4" s="1"/>
  <c r="AD563" i="4"/>
  <c r="AE563" i="4" s="1"/>
  <c r="AG563" i="4"/>
  <c r="C564" i="4" s="1"/>
  <c r="AF563" i="4"/>
  <c r="B564" i="4" s="1"/>
  <c r="K564" i="4"/>
  <c r="AN565" i="4" a="1"/>
  <c r="O565" i="4"/>
  <c r="AN565" i="4" l="1"/>
  <c r="AH563" i="4"/>
  <c r="D564" i="4" s="1"/>
  <c r="L564" i="4" s="1"/>
  <c r="AK564" i="4"/>
  <c r="AL564" i="4"/>
  <c r="I564" i="4"/>
  <c r="E564" i="4"/>
  <c r="AM564" i="4" a="1"/>
  <c r="F564" i="4" l="1"/>
  <c r="U564" i="4"/>
  <c r="V564" i="4" s="1"/>
  <c r="M564" i="4"/>
  <c r="P564" i="4" s="1"/>
  <c r="AM564" i="4"/>
  <c r="R564" i="4"/>
  <c r="N564" i="4" l="1"/>
  <c r="Q564" i="4" s="1"/>
  <c r="S564" i="4" s="1"/>
  <c r="Y564" i="4"/>
  <c r="W564" i="4"/>
  <c r="X564" i="4" s="1"/>
  <c r="Z564" i="4"/>
  <c r="H565" i="4"/>
  <c r="T564" i="4" l="1"/>
  <c r="G564" i="4"/>
  <c r="K565" i="4"/>
  <c r="AA564" i="4"/>
  <c r="AB564" i="4" s="1"/>
  <c r="AC564" i="4"/>
  <c r="AD564" i="4" l="1"/>
  <c r="AE564" i="4" s="1"/>
  <c r="AI564" i="4"/>
  <c r="AG564" i="4"/>
  <c r="C565" i="4" s="1"/>
  <c r="AF564" i="4"/>
  <c r="B565" i="4" l="1"/>
  <c r="AH564" i="4"/>
  <c r="D565" i="4" s="1"/>
  <c r="L565" i="4" s="1"/>
  <c r="U565" i="4" s="1"/>
  <c r="V565" i="4" s="1"/>
  <c r="AJ564" i="4"/>
  <c r="AK565" i="4"/>
  <c r="AL565" i="4"/>
  <c r="AM565" i="4" a="1"/>
  <c r="O566" i="4"/>
  <c r="AN566" i="4" a="1"/>
  <c r="Y565" i="4" l="1"/>
  <c r="AN566" i="4"/>
  <c r="W565" i="4"/>
  <c r="M565" i="4"/>
  <c r="P565" i="4" s="1"/>
  <c r="AM565" i="4"/>
  <c r="I565" i="4"/>
  <c r="E565" i="4"/>
  <c r="R565" i="4"/>
  <c r="Z565" i="4"/>
  <c r="F565" i="4" l="1"/>
  <c r="X565" i="4" s="1"/>
  <c r="AA565" i="4" s="1"/>
  <c r="AB565" i="4" s="1"/>
  <c r="N565" i="4"/>
  <c r="Q565" i="4" s="1"/>
  <c r="S565" i="4" s="1"/>
  <c r="AC565" i="4"/>
  <c r="H566" i="4"/>
  <c r="T565" i="4" l="1"/>
  <c r="G565" i="4"/>
  <c r="AD565" i="4"/>
  <c r="AE565" i="4" s="1"/>
  <c r="AG565" i="4"/>
  <c r="C566" i="4" s="1"/>
  <c r="AF565" i="4"/>
  <c r="AI565" i="4"/>
  <c r="AJ565" i="4" s="1"/>
  <c r="K566" i="4"/>
  <c r="AH565" i="4" l="1"/>
  <c r="D566" i="4" s="1"/>
  <c r="B566" i="4"/>
  <c r="I566" i="4" s="1"/>
  <c r="AL566" i="4"/>
  <c r="AK566" i="4"/>
  <c r="L566" i="4"/>
  <c r="U566" i="4" s="1"/>
  <c r="V566" i="4" s="1"/>
  <c r="E566" i="4"/>
  <c r="AM566" i="4" a="1"/>
  <c r="AN567" i="4" a="1"/>
  <c r="O567" i="4"/>
  <c r="AN567" i="4" l="1"/>
  <c r="AM566" i="4"/>
  <c r="M566" i="4"/>
  <c r="N566" i="4" s="1"/>
  <c r="F566" i="4"/>
  <c r="W566" i="4"/>
  <c r="Y566" i="4"/>
  <c r="Z566" i="4"/>
  <c r="P566" i="4" l="1"/>
  <c r="Q566" i="4"/>
  <c r="G566" i="4"/>
  <c r="X566" i="4"/>
  <c r="AA566" i="4" s="1"/>
  <c r="AB566" i="4" s="1"/>
  <c r="R566" i="4"/>
  <c r="S566" i="4" l="1"/>
  <c r="H567" i="4"/>
  <c r="AC566" i="4"/>
  <c r="K567" i="4" l="1"/>
  <c r="AD566" i="4"/>
  <c r="AE566" i="4" s="1"/>
  <c r="AI566" i="4"/>
  <c r="AJ566" i="4" s="1"/>
  <c r="AG566" i="4"/>
  <c r="C567" i="4" s="1"/>
  <c r="AF566" i="4"/>
  <c r="B567" i="4" s="1"/>
  <c r="T566" i="4"/>
  <c r="O568" i="4"/>
  <c r="AN568" i="4" a="1"/>
  <c r="AN568" i="4" l="1"/>
  <c r="AH566" i="4"/>
  <c r="D567" i="4" s="1"/>
  <c r="L567" i="4" s="1"/>
  <c r="U567" i="4" s="1"/>
  <c r="V567" i="4" s="1"/>
  <c r="W567" i="4" s="1"/>
  <c r="AL567" i="4"/>
  <c r="AK567" i="4"/>
  <c r="I567" i="4"/>
  <c r="E567" i="4"/>
  <c r="AM567" i="4" a="1"/>
  <c r="AM567" i="4" l="1"/>
  <c r="Y567" i="4"/>
  <c r="M567" i="4"/>
  <c r="F567" i="4"/>
  <c r="Z567" i="4"/>
  <c r="N567" i="4" l="1"/>
  <c r="Q567" i="4" s="1"/>
  <c r="P567" i="4"/>
  <c r="X567" i="4"/>
  <c r="AA567" i="4" s="1"/>
  <c r="AB567" i="4" s="1"/>
  <c r="R567" i="4"/>
  <c r="G567" i="4" l="1"/>
  <c r="S567" i="4"/>
  <c r="AC567" i="4"/>
  <c r="H568" i="4"/>
  <c r="K568" i="4" l="1"/>
  <c r="AF567" i="4"/>
  <c r="B568" i="4" s="1"/>
  <c r="AD567" i="4"/>
  <c r="AE567" i="4" s="1"/>
  <c r="AG567" i="4"/>
  <c r="C568" i="4" s="1"/>
  <c r="AI567" i="4"/>
  <c r="AK568" i="4" s="1"/>
  <c r="T567" i="4"/>
  <c r="O569" i="4"/>
  <c r="AN569" i="4" a="1"/>
  <c r="AN569" i="4" l="1"/>
  <c r="AL568" i="4"/>
  <c r="AJ567" i="4"/>
  <c r="AH567" i="4"/>
  <c r="D568" i="4" s="1"/>
  <c r="L568" i="4" s="1"/>
  <c r="U568" i="4" s="1"/>
  <c r="V568" i="4" s="1"/>
  <c r="I568" i="4"/>
  <c r="E568" i="4"/>
  <c r="AM568" i="4" a="1"/>
  <c r="AM568" i="4" l="1"/>
  <c r="F568" i="4"/>
  <c r="Y568" i="4"/>
  <c r="W568" i="4"/>
  <c r="M568" i="4"/>
  <c r="Z568" i="4"/>
  <c r="X568" i="4" l="1"/>
  <c r="AA568" i="4" s="1"/>
  <c r="AB568" i="4" s="1"/>
  <c r="N568" i="4"/>
  <c r="Q568" i="4" s="1"/>
  <c r="P568" i="4"/>
  <c r="R568" i="4"/>
  <c r="S568" i="4" l="1"/>
  <c r="G568" i="4"/>
  <c r="H569" i="4"/>
  <c r="AC568" i="4"/>
  <c r="K569" i="4" l="1"/>
  <c r="AI568" i="4"/>
  <c r="AJ568" i="4" s="1"/>
  <c r="AD568" i="4"/>
  <c r="AE568" i="4" s="1"/>
  <c r="AG568" i="4"/>
  <c r="C569" i="4" s="1"/>
  <c r="AF568" i="4"/>
  <c r="T568" i="4"/>
  <c r="AH568" i="4" l="1"/>
  <c r="D569" i="4" s="1"/>
  <c r="L569" i="4" s="1"/>
  <c r="U569" i="4" s="1"/>
  <c r="V569" i="4" s="1"/>
  <c r="AL569" i="4"/>
  <c r="B569" i="4"/>
  <c r="AK569" i="4"/>
  <c r="O570" i="4"/>
  <c r="AM569" i="4" a="1"/>
  <c r="AN570" i="4" a="1"/>
  <c r="AN570" i="4" l="1"/>
  <c r="AM569" i="4"/>
  <c r="W569" i="4"/>
  <c r="M569" i="4"/>
  <c r="N569" i="4" s="1"/>
  <c r="Y569" i="4"/>
  <c r="I569" i="4"/>
  <c r="E569" i="4"/>
  <c r="Z569" i="4"/>
  <c r="P569" i="4" l="1"/>
  <c r="F569" i="4"/>
  <c r="Q569" i="4"/>
  <c r="R569" i="4"/>
  <c r="S569" i="4" l="1"/>
  <c r="G569" i="4"/>
  <c r="X569" i="4"/>
  <c r="AA569" i="4" s="1"/>
  <c r="AB569" i="4" s="1"/>
  <c r="AC569" i="4"/>
  <c r="H570" i="4"/>
  <c r="K570" i="4" l="1"/>
  <c r="T569" i="4"/>
  <c r="AD569" i="4"/>
  <c r="AE569" i="4" s="1"/>
  <c r="AI569" i="4"/>
  <c r="AG569" i="4"/>
  <c r="C570" i="4" s="1"/>
  <c r="AF569" i="4"/>
  <c r="AH569" i="4" l="1"/>
  <c r="D570" i="4" s="1"/>
  <c r="B570" i="4"/>
  <c r="AJ569" i="4"/>
  <c r="AL570" i="4"/>
  <c r="AK570" i="4"/>
  <c r="AM570" i="4" a="1"/>
  <c r="AN571" i="4" a="1"/>
  <c r="O571" i="4"/>
  <c r="AN571" i="4" l="1"/>
  <c r="AM570" i="4"/>
  <c r="I570" i="4"/>
  <c r="L570" i="4"/>
  <c r="U570" i="4" s="1"/>
  <c r="V570" i="4" s="1"/>
  <c r="E570" i="4"/>
  <c r="F570" i="4" l="1"/>
  <c r="M570" i="4"/>
  <c r="W570" i="4"/>
  <c r="Y570" i="4"/>
  <c r="Z570" i="4"/>
  <c r="X570" i="4" l="1"/>
  <c r="AA570" i="4" s="1"/>
  <c r="AB570" i="4" s="1"/>
  <c r="P570" i="4"/>
  <c r="N570" i="4"/>
  <c r="R570" i="4"/>
  <c r="Q570" i="4" l="1"/>
  <c r="S570" i="4" s="1"/>
  <c r="T570" i="4" s="1"/>
  <c r="G570" i="4"/>
  <c r="H571" i="4"/>
  <c r="AC570" i="4"/>
  <c r="K571" i="4" l="1"/>
  <c r="AI570" i="4"/>
  <c r="AJ570" i="4" s="1"/>
  <c r="AD570" i="4"/>
  <c r="AE570" i="4" s="1"/>
  <c r="AG570" i="4"/>
  <c r="C571" i="4" s="1"/>
  <c r="AF570" i="4"/>
  <c r="B571" i="4" s="1"/>
  <c r="O572" i="4"/>
  <c r="AN572" i="4" a="1"/>
  <c r="AN572" i="4" l="1"/>
  <c r="I571" i="4"/>
  <c r="AL571" i="4"/>
  <c r="AK571" i="4"/>
  <c r="AH570" i="4"/>
  <c r="D571" i="4" s="1"/>
  <c r="E571" i="4"/>
  <c r="AM571" i="4" a="1"/>
  <c r="AM571" i="4" l="1"/>
  <c r="F571" i="4"/>
  <c r="L571" i="4"/>
  <c r="U571" i="4" s="1"/>
  <c r="V571" i="4" s="1"/>
  <c r="M571" i="4" l="1"/>
  <c r="P571" i="4" s="1"/>
  <c r="W571" i="4"/>
  <c r="X571" i="4" s="1"/>
  <c r="Y571" i="4"/>
  <c r="Z571" i="4"/>
  <c r="R571" i="4"/>
  <c r="N571" i="4" l="1"/>
  <c r="G571" i="4" s="1"/>
  <c r="AA571" i="4"/>
  <c r="AB571" i="4" s="1"/>
  <c r="Q571" i="4" l="1"/>
  <c r="S571" i="4" s="1"/>
  <c r="T571" i="4" s="1"/>
  <c r="H572" i="4"/>
  <c r="AC571" i="4"/>
  <c r="K572" i="4" l="1"/>
  <c r="AI571" i="4"/>
  <c r="AJ571" i="4" s="1"/>
  <c r="AF571" i="4"/>
  <c r="B572" i="4" s="1"/>
  <c r="AD571" i="4"/>
  <c r="AE571" i="4" s="1"/>
  <c r="AG571" i="4"/>
  <c r="C572" i="4" s="1"/>
  <c r="AK572" i="4"/>
  <c r="AN573" i="4" a="1"/>
  <c r="O573" i="4"/>
  <c r="AN573" i="4" l="1"/>
  <c r="AL572" i="4"/>
  <c r="AH571" i="4"/>
  <c r="D572" i="4" s="1"/>
  <c r="L572" i="4" s="1"/>
  <c r="U572" i="4" s="1"/>
  <c r="V572" i="4" s="1"/>
  <c r="I572" i="4"/>
  <c r="E572" i="4"/>
  <c r="AM572" i="4" a="1"/>
  <c r="F572" i="4" l="1"/>
  <c r="AM572" i="4"/>
  <c r="M572" i="4"/>
  <c r="N572" i="4" s="1"/>
  <c r="G572" i="4" s="1"/>
  <c r="W572" i="4"/>
  <c r="X572" i="4" s="1"/>
  <c r="Y572" i="4"/>
  <c r="Z572" i="4"/>
  <c r="P572" i="4" l="1"/>
  <c r="Q572" i="4"/>
  <c r="AA572" i="4"/>
  <c r="AB572" i="4" s="1"/>
  <c r="R572" i="4"/>
  <c r="S572" i="4" l="1"/>
  <c r="AC572" i="4"/>
  <c r="H573" i="4"/>
  <c r="K573" i="4" l="1"/>
  <c r="AF572" i="4"/>
  <c r="AD572" i="4"/>
  <c r="AE572" i="4" s="1"/>
  <c r="AI572" i="4"/>
  <c r="AK573" i="4" s="1"/>
  <c r="AG572" i="4"/>
  <c r="C573" i="4" s="1"/>
  <c r="T572" i="4"/>
  <c r="AH572" i="4" l="1"/>
  <c r="D573" i="4" s="1"/>
  <c r="L573" i="4" s="1"/>
  <c r="U573" i="4" s="1"/>
  <c r="V573" i="4" s="1"/>
  <c r="AJ572" i="4"/>
  <c r="AL573" i="4"/>
  <c r="B573" i="4"/>
  <c r="O574" i="4"/>
  <c r="AM573" i="4" a="1"/>
  <c r="AN574" i="4" a="1"/>
  <c r="AN574" i="4" l="1"/>
  <c r="AM573" i="4"/>
  <c r="Y573" i="4"/>
  <c r="M573" i="4"/>
  <c r="N573" i="4" s="1"/>
  <c r="W573" i="4"/>
  <c r="I573" i="4"/>
  <c r="E573" i="4"/>
  <c r="Z573" i="4"/>
  <c r="F573" i="4" l="1"/>
  <c r="X573" i="4" s="1"/>
  <c r="AA573" i="4" s="1"/>
  <c r="AB573" i="4" s="1"/>
  <c r="P573" i="4"/>
  <c r="Q573" i="4"/>
  <c r="G573" i="4"/>
  <c r="R573" i="4"/>
  <c r="S573" i="4" l="1"/>
  <c r="T573" i="4" s="1"/>
  <c r="H574" i="4"/>
  <c r="AC573" i="4"/>
  <c r="AF573" i="4" l="1"/>
  <c r="B574" i="4" s="1"/>
  <c r="AG573" i="4"/>
  <c r="C574" i="4" s="1"/>
  <c r="AD573" i="4"/>
  <c r="AE573" i="4" s="1"/>
  <c r="AI573" i="4"/>
  <c r="AJ573" i="4" s="1"/>
  <c r="K574" i="4"/>
  <c r="O575" i="4"/>
  <c r="AN575" i="4" a="1"/>
  <c r="AN575" i="4" l="1"/>
  <c r="I574" i="4"/>
  <c r="AH573" i="4"/>
  <c r="D574" i="4" s="1"/>
  <c r="L574" i="4" s="1"/>
  <c r="U574" i="4" s="1"/>
  <c r="V574" i="4" s="1"/>
  <c r="W574" i="4" s="1"/>
  <c r="AK574" i="4"/>
  <c r="AL574" i="4"/>
  <c r="E574" i="4"/>
  <c r="AM574" i="4" a="1"/>
  <c r="F574" i="4" l="1"/>
  <c r="X574" i="4" s="1"/>
  <c r="M574" i="4"/>
  <c r="N574" i="4" s="1"/>
  <c r="Y574" i="4"/>
  <c r="AM574" i="4"/>
  <c r="Z574" i="4"/>
  <c r="P574" i="4" l="1"/>
  <c r="AA574" i="4"/>
  <c r="AB574" i="4" s="1"/>
  <c r="Q574" i="4"/>
  <c r="G574" i="4"/>
  <c r="R574" i="4"/>
  <c r="S574" i="4" l="1"/>
  <c r="T574" i="4"/>
  <c r="AC574" i="4"/>
  <c r="H575" i="4"/>
  <c r="AG574" i="4" l="1"/>
  <c r="C575" i="4" s="1"/>
  <c r="AF574" i="4"/>
  <c r="AI574" i="4"/>
  <c r="AJ574" i="4" s="1"/>
  <c r="AD574" i="4"/>
  <c r="AE574" i="4" s="1"/>
  <c r="K575" i="4"/>
  <c r="AK575" i="4"/>
  <c r="B575" i="4"/>
  <c r="AN576" i="4" a="1"/>
  <c r="O576" i="4"/>
  <c r="AH574" i="4" l="1"/>
  <c r="D575" i="4" s="1"/>
  <c r="L575" i="4" s="1"/>
  <c r="U575" i="4" s="1"/>
  <c r="V575" i="4" s="1"/>
  <c r="Y575" i="4" s="1"/>
  <c r="AL575" i="4"/>
  <c r="AN576" i="4"/>
  <c r="M575" i="4"/>
  <c r="W575" i="4"/>
  <c r="I575" i="4"/>
  <c r="E575" i="4"/>
  <c r="Z575" i="4"/>
  <c r="AM575" i="4" a="1"/>
  <c r="AM575" i="4" l="1"/>
  <c r="F575" i="4"/>
  <c r="X575" i="4" s="1"/>
  <c r="AA575" i="4" s="1"/>
  <c r="AB575" i="4" s="1"/>
  <c r="N575" i="4"/>
  <c r="P575" i="4"/>
  <c r="R575" i="4"/>
  <c r="G575" i="4" l="1"/>
  <c r="Q575" i="4"/>
  <c r="S575" i="4" s="1"/>
  <c r="H576" i="4"/>
  <c r="AC575" i="4"/>
  <c r="K576" i="4" l="1"/>
  <c r="AF575" i="4"/>
  <c r="AG575" i="4"/>
  <c r="C576" i="4" s="1"/>
  <c r="AD575" i="4"/>
  <c r="AE575" i="4" s="1"/>
  <c r="AI575" i="4"/>
  <c r="AJ575" i="4" s="1"/>
  <c r="T575" i="4"/>
  <c r="AL576" i="4" l="1"/>
  <c r="AK576" i="4"/>
  <c r="B576" i="4"/>
  <c r="AH575" i="4"/>
  <c r="D576" i="4" s="1"/>
  <c r="L576" i="4" s="1"/>
  <c r="U576" i="4" s="1"/>
  <c r="V576" i="4" s="1"/>
  <c r="Y576" i="4" s="1"/>
  <c r="AM576" i="4" a="1"/>
  <c r="O577" i="4"/>
  <c r="Z576" i="4"/>
  <c r="AN577" i="4" a="1"/>
  <c r="AN577" i="4" l="1"/>
  <c r="AM576" i="4"/>
  <c r="W576" i="4"/>
  <c r="I576" i="4"/>
  <c r="M576" i="4"/>
  <c r="E576" i="4"/>
  <c r="F576" i="4" l="1"/>
  <c r="X576" i="4" s="1"/>
  <c r="AA576" i="4" s="1"/>
  <c r="AB576" i="4" s="1"/>
  <c r="N576" i="4"/>
  <c r="P576" i="4"/>
  <c r="R576" i="4"/>
  <c r="Q576" i="4" l="1"/>
  <c r="S576" i="4" s="1"/>
  <c r="G576" i="4"/>
  <c r="H577" i="4"/>
  <c r="AC576" i="4"/>
  <c r="K577" i="4" l="1"/>
  <c r="AG576" i="4"/>
  <c r="C577" i="4" s="1"/>
  <c r="AF576" i="4"/>
  <c r="AI576" i="4"/>
  <c r="AJ576" i="4" s="1"/>
  <c r="AD576" i="4"/>
  <c r="AE576" i="4" s="1"/>
  <c r="T576" i="4"/>
  <c r="AL577" i="4" l="1"/>
  <c r="AK577" i="4"/>
  <c r="B577" i="4"/>
  <c r="AH576" i="4"/>
  <c r="D577" i="4" s="1"/>
  <c r="L577" i="4" s="1"/>
  <c r="U577" i="4" s="1"/>
  <c r="V577" i="4" s="1"/>
  <c r="Y577" i="4" s="1"/>
  <c r="AM577" i="4" a="1"/>
  <c r="AN578" i="4" a="1"/>
  <c r="Z577" i="4"/>
  <c r="O578" i="4"/>
  <c r="AN578" i="4" l="1"/>
  <c r="AM577" i="4"/>
  <c r="W577" i="4"/>
  <c r="M577" i="4"/>
  <c r="P577" i="4" s="1"/>
  <c r="I577" i="4"/>
  <c r="E577" i="4"/>
  <c r="R577" i="4"/>
  <c r="F577" i="4" l="1"/>
  <c r="X577" i="4" s="1"/>
  <c r="AA577" i="4" s="1"/>
  <c r="AB577" i="4" s="1"/>
  <c r="N577" i="4"/>
  <c r="Q577" i="4" s="1"/>
  <c r="S577" i="4" s="1"/>
  <c r="T577" i="4" s="1"/>
  <c r="AC577" i="4"/>
  <c r="H578" i="4"/>
  <c r="G577" i="4" l="1"/>
  <c r="K578" i="4"/>
  <c r="AD577" i="4"/>
  <c r="AE577" i="4" s="1"/>
  <c r="AI577" i="4"/>
  <c r="AJ577" i="4" s="1"/>
  <c r="AF577" i="4"/>
  <c r="AG577" i="4"/>
  <c r="C578" i="4" s="1"/>
  <c r="AL578" i="4" l="1"/>
  <c r="B578" i="4"/>
  <c r="AH577" i="4"/>
  <c r="D578" i="4" s="1"/>
  <c r="AK578" i="4"/>
  <c r="O579" i="4"/>
  <c r="AN579" i="4" a="1"/>
  <c r="AM578" i="4" a="1"/>
  <c r="AN579" i="4" l="1"/>
  <c r="AM578" i="4"/>
  <c r="L578" i="4"/>
  <c r="U578" i="4" s="1"/>
  <c r="V578" i="4" s="1"/>
  <c r="I578" i="4"/>
  <c r="E578" i="4"/>
  <c r="M578" i="4" l="1"/>
  <c r="P578" i="4" s="1"/>
  <c r="F578" i="4"/>
  <c r="Y578" i="4"/>
  <c r="W578" i="4"/>
  <c r="R578" i="4"/>
  <c r="Z578" i="4"/>
  <c r="N578" i="4" l="1"/>
  <c r="Q578" i="4" s="1"/>
  <c r="S578" i="4" s="1"/>
  <c r="X578" i="4"/>
  <c r="AA578" i="4" s="1"/>
  <c r="AB578" i="4" s="1"/>
  <c r="H579" i="4"/>
  <c r="AC578" i="4"/>
  <c r="G578" i="4" l="1"/>
  <c r="K579" i="4"/>
  <c r="AI578" i="4"/>
  <c r="AJ578" i="4" s="1"/>
  <c r="AD578" i="4"/>
  <c r="AE578" i="4" s="1"/>
  <c r="AG578" i="4"/>
  <c r="C579" i="4" s="1"/>
  <c r="AF578" i="4"/>
  <c r="T578" i="4"/>
  <c r="AH578" i="4" l="1"/>
  <c r="D579" i="4" s="1"/>
  <c r="L579" i="4" s="1"/>
  <c r="U579" i="4" s="1"/>
  <c r="V579" i="4" s="1"/>
  <c r="AL579" i="4"/>
  <c r="AK579" i="4"/>
  <c r="B579" i="4"/>
  <c r="AN580" i="4" a="1"/>
  <c r="O580" i="4"/>
  <c r="AM579" i="4" a="1"/>
  <c r="AN580" i="4" l="1"/>
  <c r="AM579" i="4"/>
  <c r="M579" i="4"/>
  <c r="P579" i="4" s="1"/>
  <c r="I579" i="4"/>
  <c r="Y579" i="4"/>
  <c r="W579" i="4"/>
  <c r="E579" i="4"/>
  <c r="Z579" i="4"/>
  <c r="R579" i="4"/>
  <c r="N579" i="4" l="1"/>
  <c r="Q579" i="4" s="1"/>
  <c r="S579" i="4" s="1"/>
  <c r="T579" i="4" s="1"/>
  <c r="F579" i="4"/>
  <c r="X579" i="4" s="1"/>
  <c r="AA579" i="4" s="1"/>
  <c r="AB579" i="4" s="1"/>
  <c r="AC579" i="4"/>
  <c r="H580" i="4"/>
  <c r="G579" i="4" l="1"/>
  <c r="AI579" i="4"/>
  <c r="AJ579" i="4" s="1"/>
  <c r="AD579" i="4"/>
  <c r="AE579" i="4" s="1"/>
  <c r="AG579" i="4"/>
  <c r="C580" i="4" s="1"/>
  <c r="AF579" i="4"/>
  <c r="K580" i="4"/>
  <c r="AL580" i="4" l="1"/>
  <c r="AK580" i="4"/>
  <c r="B580" i="4"/>
  <c r="AH579" i="4"/>
  <c r="D580" i="4" s="1"/>
  <c r="AM580" i="4" a="1"/>
  <c r="AN581" i="4" a="1"/>
  <c r="O581" i="4"/>
  <c r="AN581" i="4" l="1"/>
  <c r="AM580" i="4"/>
  <c r="L580" i="4"/>
  <c r="U580" i="4" s="1"/>
  <c r="V580" i="4" s="1"/>
  <c r="I580" i="4"/>
  <c r="E580" i="4"/>
  <c r="F580" i="4" l="1"/>
  <c r="W580" i="4"/>
  <c r="Y580" i="4"/>
  <c r="M580" i="4"/>
  <c r="Z580" i="4"/>
  <c r="N580" i="4" l="1"/>
  <c r="G580" i="4" s="1"/>
  <c r="P580" i="4"/>
  <c r="X580" i="4"/>
  <c r="AA580" i="4" s="1"/>
  <c r="AB580" i="4" s="1"/>
  <c r="R580" i="4"/>
  <c r="Q580" i="4" l="1"/>
  <c r="S580" i="4" s="1"/>
  <c r="T580" i="4" s="1"/>
  <c r="AC580" i="4"/>
  <c r="H581" i="4"/>
  <c r="K581" i="4" l="1"/>
  <c r="AG580" i="4"/>
  <c r="C581" i="4" s="1"/>
  <c r="AD580" i="4"/>
  <c r="AE580" i="4" s="1"/>
  <c r="AI580" i="4"/>
  <c r="AJ580" i="4" s="1"/>
  <c r="AF580" i="4"/>
  <c r="AL581" i="4" l="1"/>
  <c r="AH580" i="4"/>
  <c r="D581" i="4" s="1"/>
  <c r="L581" i="4" s="1"/>
  <c r="U581" i="4" s="1"/>
  <c r="V581" i="4" s="1"/>
  <c r="AK581" i="4"/>
  <c r="B581" i="4"/>
  <c r="AM581" i="4" a="1"/>
  <c r="AN582" i="4" a="1"/>
  <c r="O582" i="4"/>
  <c r="AN582" i="4" l="1"/>
  <c r="AM581" i="4"/>
  <c r="Y581" i="4"/>
  <c r="M581" i="4"/>
  <c r="N581" i="4" s="1"/>
  <c r="I581" i="4"/>
  <c r="W581" i="4"/>
  <c r="E581" i="4"/>
  <c r="Z581" i="4"/>
  <c r="P581" i="4" l="1"/>
  <c r="F581" i="4"/>
  <c r="G581" i="4" s="1"/>
  <c r="Q581" i="4"/>
  <c r="R581" i="4"/>
  <c r="S581" i="4" l="1"/>
  <c r="X581" i="4"/>
  <c r="AA581" i="4" s="1"/>
  <c r="AB581" i="4" s="1"/>
  <c r="AC581" i="4"/>
  <c r="H582" i="4"/>
  <c r="K582" i="4" l="1"/>
  <c r="T581" i="4"/>
  <c r="AD581" i="4"/>
  <c r="AE581" i="4" s="1"/>
  <c r="AI581" i="4"/>
  <c r="AG581" i="4"/>
  <c r="C582" i="4" s="1"/>
  <c r="AF581" i="4"/>
  <c r="AH581" i="4" l="1"/>
  <c r="D582" i="4" s="1"/>
  <c r="B582" i="4"/>
  <c r="AJ581" i="4"/>
  <c r="AL582" i="4"/>
  <c r="AK582" i="4"/>
  <c r="O583" i="4"/>
  <c r="AN583" i="4" a="1"/>
  <c r="AM582" i="4" a="1"/>
  <c r="AN583" i="4" l="1"/>
  <c r="AM582" i="4"/>
  <c r="L582" i="4"/>
  <c r="U582" i="4" s="1"/>
  <c r="V582" i="4" s="1"/>
  <c r="I582" i="4"/>
  <c r="E582" i="4"/>
  <c r="M582" i="4" l="1"/>
  <c r="P582" i="4" s="1"/>
  <c r="F582" i="4"/>
  <c r="Y582" i="4"/>
  <c r="W582" i="4"/>
  <c r="Z582" i="4"/>
  <c r="R582" i="4"/>
  <c r="X582" i="4" l="1"/>
  <c r="AA582" i="4" s="1"/>
  <c r="AB582" i="4" s="1"/>
  <c r="N582" i="4"/>
  <c r="Q582" i="4" s="1"/>
  <c r="S582" i="4" s="1"/>
  <c r="T582" i="4" s="1"/>
  <c r="AC582" i="4"/>
  <c r="H583" i="4"/>
  <c r="G582" i="4" l="1"/>
  <c r="AI582" i="4"/>
  <c r="AJ582" i="4" s="1"/>
  <c r="AD582" i="4"/>
  <c r="AE582" i="4" s="1"/>
  <c r="AG582" i="4"/>
  <c r="C583" i="4" s="1"/>
  <c r="AF582" i="4"/>
  <c r="K583" i="4"/>
  <c r="AL583" i="4" l="1"/>
  <c r="B583" i="4"/>
  <c r="AH582" i="4"/>
  <c r="D583" i="4" s="1"/>
  <c r="AK583" i="4"/>
  <c r="AM583" i="4" a="1"/>
  <c r="AN584" i="4" a="1"/>
  <c r="O584" i="4"/>
  <c r="AN584" i="4" l="1"/>
  <c r="AM583" i="4"/>
  <c r="L583" i="4"/>
  <c r="U583" i="4" s="1"/>
  <c r="V583" i="4" s="1"/>
  <c r="I583" i="4"/>
  <c r="E583" i="4"/>
  <c r="M583" i="4" l="1"/>
  <c r="P583" i="4" s="1"/>
  <c r="F583" i="4"/>
  <c r="W583" i="4"/>
  <c r="Y583" i="4"/>
  <c r="R583" i="4"/>
  <c r="Z583" i="4"/>
  <c r="N583" i="4" l="1"/>
  <c r="G583" i="4" s="1"/>
  <c r="X583" i="4"/>
  <c r="AA583" i="4" s="1"/>
  <c r="AB583" i="4" s="1"/>
  <c r="Q583" i="4" l="1"/>
  <c r="S583" i="4" s="1"/>
  <c r="H584" i="4"/>
  <c r="AC583" i="4"/>
  <c r="AI583" i="4" l="1"/>
  <c r="AJ583" i="4" s="1"/>
  <c r="AF583" i="4"/>
  <c r="B584" i="4" s="1"/>
  <c r="AD583" i="4"/>
  <c r="AE583" i="4" s="1"/>
  <c r="AG583" i="4"/>
  <c r="C584" i="4" s="1"/>
  <c r="K584" i="4"/>
  <c r="T583" i="4"/>
  <c r="O585" i="4"/>
  <c r="AN585" i="4" a="1"/>
  <c r="AN585" i="4" l="1"/>
  <c r="AK584" i="4"/>
  <c r="AL584" i="4"/>
  <c r="I584" i="4"/>
  <c r="AH583" i="4"/>
  <c r="D584" i="4" s="1"/>
  <c r="L584" i="4" s="1"/>
  <c r="U584" i="4" s="1"/>
  <c r="V584" i="4" s="1"/>
  <c r="E584" i="4"/>
  <c r="AM584" i="4" a="1"/>
  <c r="F584" i="4" l="1"/>
  <c r="AM584" i="4"/>
  <c r="M584" i="4"/>
  <c r="N584" i="4" s="1"/>
  <c r="Q584" i="4" s="1"/>
  <c r="Y584" i="4"/>
  <c r="W584" i="4"/>
  <c r="X584" i="4" s="1"/>
  <c r="Z584" i="4"/>
  <c r="P584" i="4" l="1"/>
  <c r="AA584" i="4"/>
  <c r="AB584" i="4" s="1"/>
  <c r="G584" i="4"/>
  <c r="R584" i="4"/>
  <c r="S584" i="4" l="1"/>
  <c r="H585" i="4"/>
  <c r="AC584" i="4"/>
  <c r="K585" i="4" l="1"/>
  <c r="AG584" i="4"/>
  <c r="C585" i="4" s="1"/>
  <c r="AF584" i="4"/>
  <c r="AD584" i="4"/>
  <c r="AE584" i="4" s="1"/>
  <c r="AI584" i="4"/>
  <c r="AJ584" i="4" s="1"/>
  <c r="T584" i="4"/>
  <c r="AK585" i="4" l="1"/>
  <c r="AL585" i="4"/>
  <c r="AH584" i="4"/>
  <c r="D585" i="4" s="1"/>
  <c r="L585" i="4" s="1"/>
  <c r="U585" i="4" s="1"/>
  <c r="V585" i="4" s="1"/>
  <c r="B585" i="4"/>
  <c r="AN586" i="4" a="1"/>
  <c r="O586" i="4"/>
  <c r="AM585" i="4" a="1"/>
  <c r="AN586" i="4" l="1"/>
  <c r="I585" i="4"/>
  <c r="AM585" i="4"/>
  <c r="W585" i="4"/>
  <c r="Y585" i="4"/>
  <c r="M585" i="4"/>
  <c r="E585" i="4"/>
  <c r="Z585" i="4"/>
  <c r="F585" i="4" l="1"/>
  <c r="X585" i="4" s="1"/>
  <c r="AA585" i="4" s="1"/>
  <c r="AB585" i="4" s="1"/>
  <c r="P585" i="4"/>
  <c r="N585" i="4"/>
  <c r="R585" i="4"/>
  <c r="Q585" i="4" l="1"/>
  <c r="S585" i="4" s="1"/>
  <c r="T585" i="4" s="1"/>
  <c r="G585" i="4"/>
  <c r="AC585" i="4"/>
  <c r="H586" i="4"/>
  <c r="K586" i="4" l="1"/>
  <c r="AI585" i="4"/>
  <c r="AJ585" i="4" s="1"/>
  <c r="AD585" i="4"/>
  <c r="AE585" i="4" s="1"/>
  <c r="AG585" i="4"/>
  <c r="C586" i="4" s="1"/>
  <c r="AF585" i="4"/>
  <c r="AH585" i="4" l="1"/>
  <c r="D586" i="4" s="1"/>
  <c r="L586" i="4" s="1"/>
  <c r="U586" i="4" s="1"/>
  <c r="V586" i="4" s="1"/>
  <c r="B586" i="4"/>
  <c r="AK586" i="4"/>
  <c r="AL586" i="4"/>
  <c r="AM586" i="4" a="1"/>
  <c r="O587" i="4"/>
  <c r="AN587" i="4" a="1"/>
  <c r="AN587" i="4" l="1"/>
  <c r="AM586" i="4"/>
  <c r="W586" i="4"/>
  <c r="M586" i="4"/>
  <c r="N586" i="4" s="1"/>
  <c r="Y586" i="4"/>
  <c r="I586" i="4"/>
  <c r="E586" i="4"/>
  <c r="Z586" i="4"/>
  <c r="P586" i="4" l="1"/>
  <c r="F586" i="4"/>
  <c r="Q586" i="4"/>
  <c r="R586" i="4"/>
  <c r="S586" i="4" l="1"/>
  <c r="G586" i="4"/>
  <c r="X586" i="4"/>
  <c r="AA586" i="4" s="1"/>
  <c r="AB586" i="4" s="1"/>
  <c r="AC586" i="4"/>
  <c r="H587" i="4"/>
  <c r="AI586" i="4" l="1"/>
  <c r="AJ586" i="4" s="1"/>
  <c r="AF586" i="4"/>
  <c r="B587" i="4" s="1"/>
  <c r="AG586" i="4"/>
  <c r="C587" i="4" s="1"/>
  <c r="AD586" i="4"/>
  <c r="AE586" i="4" s="1"/>
  <c r="K587" i="4"/>
  <c r="T586" i="4"/>
  <c r="O588" i="4"/>
  <c r="AN588" i="4" a="1"/>
  <c r="AN588" i="4" l="1"/>
  <c r="AK587" i="4"/>
  <c r="AL587" i="4"/>
  <c r="AH586" i="4"/>
  <c r="D587" i="4" s="1"/>
  <c r="L587" i="4" s="1"/>
  <c r="U587" i="4" s="1"/>
  <c r="V587" i="4" s="1"/>
  <c r="I587" i="4"/>
  <c r="E587" i="4"/>
  <c r="AM587" i="4" a="1"/>
  <c r="AM587" i="4" l="1"/>
  <c r="F587" i="4"/>
  <c r="M587" i="4"/>
  <c r="Y587" i="4"/>
  <c r="W587" i="4"/>
  <c r="Z587" i="4"/>
  <c r="X587" i="4" l="1"/>
  <c r="AA587" i="4" s="1"/>
  <c r="AB587" i="4" s="1"/>
  <c r="N587" i="4"/>
  <c r="Q587" i="4" s="1"/>
  <c r="P587" i="4"/>
  <c r="R587" i="4"/>
  <c r="S587" i="4" l="1"/>
  <c r="G587" i="4"/>
  <c r="H588" i="4"/>
  <c r="AC587" i="4"/>
  <c r="K588" i="4" l="1"/>
  <c r="AD587" i="4"/>
  <c r="AE587" i="4" s="1"/>
  <c r="AI587" i="4"/>
  <c r="AJ587" i="4" s="1"/>
  <c r="AG587" i="4"/>
  <c r="C588" i="4" s="1"/>
  <c r="AF587" i="4"/>
  <c r="T587" i="4"/>
  <c r="AH587" i="4" l="1"/>
  <c r="D588" i="4" s="1"/>
  <c r="L588" i="4" s="1"/>
  <c r="U588" i="4" s="1"/>
  <c r="V588" i="4" s="1"/>
  <c r="AL588" i="4"/>
  <c r="B588" i="4"/>
  <c r="AK588" i="4"/>
  <c r="AM588" i="4" a="1"/>
  <c r="O589" i="4"/>
  <c r="AN589" i="4" a="1"/>
  <c r="AN589" i="4" l="1"/>
  <c r="AM588" i="4"/>
  <c r="M588" i="4"/>
  <c r="P588" i="4" s="1"/>
  <c r="Y588" i="4"/>
  <c r="W588" i="4"/>
  <c r="I588" i="4"/>
  <c r="E588" i="4"/>
  <c r="R588" i="4"/>
  <c r="Z588" i="4"/>
  <c r="N588" i="4" l="1"/>
  <c r="Q588" i="4" s="1"/>
  <c r="S588" i="4" s="1"/>
  <c r="F588" i="4"/>
  <c r="H589" i="4"/>
  <c r="K589" i="4" l="1"/>
  <c r="T588" i="4"/>
  <c r="G588" i="4"/>
  <c r="X588" i="4"/>
  <c r="AA588" i="4" s="1"/>
  <c r="AB588" i="4" s="1"/>
  <c r="AC588" i="4"/>
  <c r="AI588" i="4" l="1"/>
  <c r="AD588" i="4"/>
  <c r="AE588" i="4" s="1"/>
  <c r="AG588" i="4"/>
  <c r="C589" i="4" s="1"/>
  <c r="AF588" i="4"/>
  <c r="AJ588" i="4" l="1"/>
  <c r="AK589" i="4"/>
  <c r="AL589" i="4"/>
  <c r="AH588" i="4"/>
  <c r="D589" i="4" s="1"/>
  <c r="B589" i="4"/>
  <c r="AN590" i="4" a="1"/>
  <c r="O590" i="4"/>
  <c r="AM589" i="4" a="1"/>
  <c r="AN590" i="4" l="1"/>
  <c r="AM589" i="4"/>
  <c r="I589" i="4"/>
  <c r="L589" i="4"/>
  <c r="U589" i="4" s="1"/>
  <c r="V589" i="4" s="1"/>
  <c r="E589" i="4"/>
  <c r="F589" i="4" l="1"/>
  <c r="M589" i="4"/>
  <c r="Y589" i="4"/>
  <c r="W589" i="4"/>
  <c r="Z589" i="4"/>
  <c r="X589" i="4" l="1"/>
  <c r="AA589" i="4" s="1"/>
  <c r="AB589" i="4" s="1"/>
  <c r="P589" i="4"/>
  <c r="N589" i="4"/>
  <c r="G589" i="4" s="1"/>
  <c r="R589" i="4"/>
  <c r="Q589" i="4" l="1"/>
  <c r="S589" i="4" s="1"/>
  <c r="AC589" i="4"/>
  <c r="H590" i="4"/>
  <c r="K590" i="4" l="1"/>
  <c r="AI589" i="4"/>
  <c r="AJ589" i="4" s="1"/>
  <c r="AD589" i="4"/>
  <c r="AE589" i="4" s="1"/>
  <c r="AG589" i="4"/>
  <c r="C590" i="4" s="1"/>
  <c r="AF589" i="4"/>
  <c r="T589" i="4"/>
  <c r="AH589" i="4" l="1"/>
  <c r="D590" i="4" s="1"/>
  <c r="L590" i="4" s="1"/>
  <c r="U590" i="4" s="1"/>
  <c r="V590" i="4" s="1"/>
  <c r="AK590" i="4"/>
  <c r="B590" i="4"/>
  <c r="AL590" i="4"/>
  <c r="AN591" i="4" a="1"/>
  <c r="AM590" i="4" a="1"/>
  <c r="O591" i="4"/>
  <c r="AN591" i="4" l="1"/>
  <c r="AM590" i="4"/>
  <c r="W590" i="4"/>
  <c r="M590" i="4"/>
  <c r="N590" i="4" s="1"/>
  <c r="Y590" i="4"/>
  <c r="I590" i="4"/>
  <c r="E590" i="4"/>
  <c r="Z590" i="4"/>
  <c r="P590" i="4" l="1"/>
  <c r="F590" i="4"/>
  <c r="Q590" i="4"/>
  <c r="R590" i="4"/>
  <c r="S590" i="4" l="1"/>
  <c r="G590" i="4"/>
  <c r="X590" i="4"/>
  <c r="AA590" i="4" s="1"/>
  <c r="AB590" i="4" s="1"/>
  <c r="H591" i="4"/>
  <c r="AC590" i="4"/>
  <c r="K591" i="4" l="1"/>
  <c r="T590" i="4"/>
  <c r="AD590" i="4"/>
  <c r="AE590" i="4" s="1"/>
  <c r="AI590" i="4"/>
  <c r="AG590" i="4"/>
  <c r="C591" i="4" s="1"/>
  <c r="AF590" i="4"/>
  <c r="AH590" i="4" l="1"/>
  <c r="D591" i="4" s="1"/>
  <c r="B591" i="4"/>
  <c r="AJ590" i="4"/>
  <c r="AL591" i="4"/>
  <c r="AK591" i="4"/>
  <c r="AN592" i="4" a="1"/>
  <c r="O592" i="4"/>
  <c r="AM591" i="4" a="1"/>
  <c r="AN592" i="4" l="1"/>
  <c r="AM591" i="4"/>
  <c r="I591" i="4"/>
  <c r="L591" i="4"/>
  <c r="U591" i="4" s="1"/>
  <c r="V591" i="4" s="1"/>
  <c r="E591" i="4"/>
  <c r="F591" i="4" l="1"/>
  <c r="Y591" i="4"/>
  <c r="W591" i="4"/>
  <c r="M591" i="4"/>
  <c r="Z591" i="4"/>
  <c r="X591" i="4" l="1"/>
  <c r="AA591" i="4" s="1"/>
  <c r="AB591" i="4" s="1"/>
  <c r="N591" i="4"/>
  <c r="Q591" i="4" s="1"/>
  <c r="P591" i="4"/>
  <c r="R591" i="4"/>
  <c r="S591" i="4" l="1"/>
  <c r="T591" i="4" s="1"/>
  <c r="G591" i="4"/>
  <c r="H592" i="4"/>
  <c r="AC591" i="4"/>
  <c r="K592" i="4" l="1"/>
  <c r="AD591" i="4"/>
  <c r="AE591" i="4" s="1"/>
  <c r="AI591" i="4"/>
  <c r="AJ591" i="4" s="1"/>
  <c r="AG591" i="4"/>
  <c r="C592" i="4" s="1"/>
  <c r="AF591" i="4"/>
  <c r="B592" i="4" l="1"/>
  <c r="AH591" i="4"/>
  <c r="D592" i="4" s="1"/>
  <c r="AK592" i="4"/>
  <c r="AL592" i="4"/>
  <c r="O593" i="4"/>
  <c r="AN593" i="4" a="1"/>
  <c r="AM592" i="4" a="1"/>
  <c r="AN593" i="4" l="1"/>
  <c r="AM592" i="4"/>
  <c r="L592" i="4"/>
  <c r="U592" i="4" s="1"/>
  <c r="V592" i="4" s="1"/>
  <c r="I592" i="4"/>
  <c r="E592" i="4"/>
  <c r="F592" i="4" l="1"/>
  <c r="W592" i="4"/>
  <c r="Y592" i="4"/>
  <c r="M592" i="4"/>
  <c r="Z592" i="4"/>
  <c r="N592" i="4" l="1"/>
  <c r="Q592" i="4" s="1"/>
  <c r="P592" i="4"/>
  <c r="X592" i="4"/>
  <c r="AA592" i="4" s="1"/>
  <c r="AB592" i="4" s="1"/>
  <c r="R592" i="4"/>
  <c r="S592" i="4" l="1"/>
  <c r="T592" i="4" s="1"/>
  <c r="G592" i="4"/>
  <c r="H593" i="4"/>
  <c r="AC592" i="4"/>
  <c r="K593" i="4" l="1"/>
  <c r="AI592" i="4"/>
  <c r="AJ592" i="4" s="1"/>
  <c r="AD592" i="4"/>
  <c r="AE592" i="4" s="1"/>
  <c r="AG592" i="4"/>
  <c r="C593" i="4" s="1"/>
  <c r="AF592" i="4"/>
  <c r="AH592" i="4" l="1"/>
  <c r="D593" i="4" s="1"/>
  <c r="L593" i="4" s="1"/>
  <c r="U593" i="4" s="1"/>
  <c r="V593" i="4" s="1"/>
  <c r="B593" i="4"/>
  <c r="AK593" i="4"/>
  <c r="AL593" i="4"/>
  <c r="AN594" i="4" a="1"/>
  <c r="AM593" i="4" a="1"/>
  <c r="O594" i="4"/>
  <c r="AN594" i="4" l="1"/>
  <c r="AM593" i="4"/>
  <c r="M593" i="4"/>
  <c r="N593" i="4" s="1"/>
  <c r="W593" i="4"/>
  <c r="I593" i="4"/>
  <c r="Y593" i="4"/>
  <c r="E593" i="4"/>
  <c r="Z593" i="4"/>
  <c r="P593" i="4" l="1"/>
  <c r="F593" i="4"/>
  <c r="Q593" i="4"/>
  <c r="R593" i="4"/>
  <c r="S593" i="4" l="1"/>
  <c r="G593" i="4"/>
  <c r="X593" i="4"/>
  <c r="AA593" i="4" s="1"/>
  <c r="AB593" i="4" s="1"/>
  <c r="H594" i="4"/>
  <c r="AC593" i="4"/>
  <c r="K594" i="4" l="1"/>
  <c r="T593" i="4"/>
  <c r="AD593" i="4"/>
  <c r="AE593" i="4" s="1"/>
  <c r="AI593" i="4"/>
  <c r="AG593" i="4"/>
  <c r="C594" i="4" s="1"/>
  <c r="AF593" i="4"/>
  <c r="AH593" i="4" l="1"/>
  <c r="D594" i="4" s="1"/>
  <c r="B594" i="4"/>
  <c r="AJ593" i="4"/>
  <c r="AL594" i="4"/>
  <c r="AK594" i="4"/>
  <c r="AN595" i="4" a="1"/>
  <c r="AM594" i="4" a="1"/>
  <c r="O595" i="4"/>
  <c r="AN595" i="4" l="1"/>
  <c r="AM594" i="4"/>
  <c r="I594" i="4"/>
  <c r="L594" i="4"/>
  <c r="U594" i="4" s="1"/>
  <c r="V594" i="4" s="1"/>
  <c r="E594" i="4"/>
  <c r="M594" i="4" l="1"/>
  <c r="P594" i="4" s="1"/>
  <c r="F594" i="4"/>
  <c r="W594" i="4"/>
  <c r="Y594" i="4"/>
  <c r="Z594" i="4"/>
  <c r="R594" i="4"/>
  <c r="N594" i="4" l="1"/>
  <c r="Q594" i="4" s="1"/>
  <c r="S594" i="4" s="1"/>
  <c r="X594" i="4"/>
  <c r="AA594" i="4" s="1"/>
  <c r="AB594" i="4" s="1"/>
  <c r="AC594" i="4"/>
  <c r="H595" i="4"/>
  <c r="G594" i="4" l="1"/>
  <c r="K595" i="4"/>
  <c r="AD594" i="4"/>
  <c r="AE594" i="4" s="1"/>
  <c r="AI594" i="4"/>
  <c r="AJ594" i="4" s="1"/>
  <c r="AG594" i="4"/>
  <c r="C595" i="4" s="1"/>
  <c r="AF594" i="4"/>
  <c r="T594" i="4"/>
  <c r="AH594" i="4" l="1"/>
  <c r="D595" i="4" s="1"/>
  <c r="L595" i="4" s="1"/>
  <c r="U595" i="4" s="1"/>
  <c r="V595" i="4" s="1"/>
  <c r="B595" i="4"/>
  <c r="AL595" i="4"/>
  <c r="AK595" i="4"/>
  <c r="AM595" i="4" a="1"/>
  <c r="O596" i="4"/>
  <c r="AN596" i="4" a="1"/>
  <c r="AN596" i="4" l="1"/>
  <c r="AM595" i="4"/>
  <c r="M595" i="4"/>
  <c r="P595" i="4" s="1"/>
  <c r="Y595" i="4"/>
  <c r="I595" i="4"/>
  <c r="W595" i="4"/>
  <c r="E595" i="4"/>
  <c r="R595" i="4"/>
  <c r="Z595" i="4"/>
  <c r="N595" i="4" l="1"/>
  <c r="Q595" i="4" s="1"/>
  <c r="S595" i="4" s="1"/>
  <c r="T595" i="4" s="1"/>
  <c r="F595" i="4"/>
  <c r="H596" i="4"/>
  <c r="G595" i="4" l="1"/>
  <c r="X595" i="4"/>
  <c r="AA595" i="4" s="1"/>
  <c r="AB595" i="4" s="1"/>
  <c r="K596" i="4"/>
  <c r="AC595" i="4"/>
  <c r="AI595" i="4" l="1"/>
  <c r="AJ595" i="4" s="1"/>
  <c r="AG595" i="4"/>
  <c r="C596" i="4" s="1"/>
  <c r="AF595" i="4"/>
  <c r="B596" i="4" s="1"/>
  <c r="AD595" i="4"/>
  <c r="AE595" i="4" s="1"/>
  <c r="AN597" i="4" a="1"/>
  <c r="O597" i="4"/>
  <c r="AN597" i="4" l="1"/>
  <c r="AL596" i="4"/>
  <c r="AK596" i="4"/>
  <c r="AH595" i="4"/>
  <c r="D596" i="4" s="1"/>
  <c r="L596" i="4" s="1"/>
  <c r="U596" i="4" s="1"/>
  <c r="V596" i="4" s="1"/>
  <c r="W596" i="4" s="1"/>
  <c r="I596" i="4"/>
  <c r="E596" i="4"/>
  <c r="AM596" i="4" a="1"/>
  <c r="AM596" i="4" l="1"/>
  <c r="Y596" i="4"/>
  <c r="M596" i="4"/>
  <c r="N596" i="4" s="1"/>
  <c r="Q596" i="4" s="1"/>
  <c r="F596" i="4"/>
  <c r="Z596" i="4"/>
  <c r="G596" i="4" l="1"/>
  <c r="P596" i="4"/>
  <c r="X596" i="4"/>
  <c r="AA596" i="4" s="1"/>
  <c r="AB596" i="4" s="1"/>
  <c r="R596" i="4"/>
  <c r="S596" i="4" l="1"/>
  <c r="T596" i="4" s="1"/>
  <c r="H597" i="4"/>
  <c r="AC596" i="4"/>
  <c r="K597" i="4" l="1"/>
  <c r="AI596" i="4"/>
  <c r="AL597" i="4" s="1"/>
  <c r="AG596" i="4"/>
  <c r="C597" i="4" s="1"/>
  <c r="AF596" i="4"/>
  <c r="AD596" i="4"/>
  <c r="AE596" i="4" s="1"/>
  <c r="AH596" i="4" l="1"/>
  <c r="D597" i="4" s="1"/>
  <c r="L597" i="4" s="1"/>
  <c r="U597" i="4" s="1"/>
  <c r="V597" i="4" s="1"/>
  <c r="B597" i="4"/>
  <c r="AK597" i="4"/>
  <c r="AJ596" i="4"/>
  <c r="O598" i="4"/>
  <c r="AN598" i="4" a="1"/>
  <c r="AM597" i="4" a="1"/>
  <c r="AN598" i="4" l="1"/>
  <c r="I597" i="4"/>
  <c r="AM597" i="4"/>
  <c r="W597" i="4"/>
  <c r="Y597" i="4"/>
  <c r="M597" i="4"/>
  <c r="E597" i="4"/>
  <c r="Z597" i="4"/>
  <c r="F597" i="4" l="1"/>
  <c r="X597" i="4" s="1"/>
  <c r="AA597" i="4" s="1"/>
  <c r="AB597" i="4" s="1"/>
  <c r="P597" i="4"/>
  <c r="N597" i="4"/>
  <c r="R597" i="4"/>
  <c r="G597" i="4" l="1"/>
  <c r="Q597" i="4"/>
  <c r="S597" i="4" s="1"/>
  <c r="T597" i="4" s="1"/>
  <c r="H598" i="4"/>
  <c r="AC597" i="4"/>
  <c r="K598" i="4" l="1"/>
  <c r="AD597" i="4"/>
  <c r="AE597" i="4" s="1"/>
  <c r="AI597" i="4"/>
  <c r="AJ597" i="4" s="1"/>
  <c r="AG597" i="4"/>
  <c r="C598" i="4" s="1"/>
  <c r="AF597" i="4"/>
  <c r="B598" i="4" s="1"/>
  <c r="AN599" i="4" a="1"/>
  <c r="O599" i="4"/>
  <c r="AN599" i="4" l="1"/>
  <c r="AL598" i="4"/>
  <c r="I598" i="4"/>
  <c r="AH597" i="4"/>
  <c r="D598" i="4" s="1"/>
  <c r="AK598" i="4"/>
  <c r="E598" i="4"/>
  <c r="AM598" i="4" a="1"/>
  <c r="AM598" i="4" l="1"/>
  <c r="F598" i="4"/>
  <c r="L598" i="4"/>
  <c r="U598" i="4" s="1"/>
  <c r="V598" i="4" s="1"/>
  <c r="M598" i="4" l="1"/>
  <c r="P598" i="4" s="1"/>
  <c r="Y598" i="4"/>
  <c r="W598" i="4"/>
  <c r="X598" i="4" s="1"/>
  <c r="Z598" i="4"/>
  <c r="R598" i="4"/>
  <c r="N598" i="4" l="1"/>
  <c r="Q598" i="4" s="1"/>
  <c r="S598" i="4" s="1"/>
  <c r="AA598" i="4"/>
  <c r="AB598" i="4" s="1"/>
  <c r="H599" i="4"/>
  <c r="AC598" i="4"/>
  <c r="G598" i="4" l="1"/>
  <c r="K599" i="4"/>
  <c r="AI598" i="4"/>
  <c r="AJ598" i="4" s="1"/>
  <c r="AD598" i="4"/>
  <c r="AE598" i="4" s="1"/>
  <c r="AF598" i="4"/>
  <c r="AG598" i="4"/>
  <c r="C599" i="4" s="1"/>
  <c r="T598" i="4"/>
  <c r="AH598" i="4" l="1"/>
  <c r="D599" i="4" s="1"/>
  <c r="L599" i="4" s="1"/>
  <c r="U599" i="4" s="1"/>
  <c r="V599" i="4" s="1"/>
  <c r="AK599" i="4"/>
  <c r="B599" i="4"/>
  <c r="AL599" i="4"/>
  <c r="O600" i="4"/>
  <c r="AM599" i="4" a="1"/>
  <c r="AN600" i="4" a="1"/>
  <c r="AN600" i="4" l="1"/>
  <c r="AM599" i="4"/>
  <c r="W599" i="4"/>
  <c r="Y599" i="4"/>
  <c r="I599" i="4"/>
  <c r="M599" i="4"/>
  <c r="E599" i="4"/>
  <c r="Z599" i="4"/>
  <c r="F599" i="4" l="1"/>
  <c r="X599" i="4" s="1"/>
  <c r="AA599" i="4" s="1"/>
  <c r="AB599" i="4" s="1"/>
  <c r="P599" i="4"/>
  <c r="N599" i="4"/>
  <c r="Q599" i="4" s="1"/>
  <c r="R599" i="4"/>
  <c r="S599" i="4" l="1"/>
  <c r="T599" i="4" s="1"/>
  <c r="G599" i="4"/>
  <c r="AC599" i="4"/>
  <c r="H600" i="4"/>
  <c r="K600" i="4" l="1"/>
  <c r="AI599" i="4"/>
  <c r="AJ599" i="4" s="1"/>
  <c r="AD599" i="4"/>
  <c r="AE599" i="4" s="1"/>
  <c r="AG599" i="4"/>
  <c r="C600" i="4" s="1"/>
  <c r="AF599" i="4"/>
  <c r="AL600" i="4" l="1"/>
  <c r="AK600" i="4"/>
  <c r="B600" i="4"/>
  <c r="AH599" i="4"/>
  <c r="D600" i="4" s="1"/>
  <c r="AM600" i="4" a="1"/>
  <c r="O601" i="4"/>
  <c r="AN601" i="4" a="1"/>
  <c r="AN601" i="4" l="1"/>
  <c r="AM600" i="4"/>
  <c r="L600" i="4"/>
  <c r="U600" i="4" s="1"/>
  <c r="V600" i="4" s="1"/>
  <c r="I600" i="4"/>
  <c r="E600" i="4"/>
  <c r="M600" i="4" l="1"/>
  <c r="P600" i="4" s="1"/>
  <c r="F600" i="4"/>
  <c r="W600" i="4"/>
  <c r="Y600" i="4"/>
  <c r="Z600" i="4"/>
  <c r="R600" i="4"/>
  <c r="N600" i="4" l="1"/>
  <c r="G600" i="4" s="1"/>
  <c r="X600" i="4"/>
  <c r="AA600" i="4" s="1"/>
  <c r="AB600" i="4" s="1"/>
  <c r="Q600" i="4" l="1"/>
  <c r="S600" i="4" s="1"/>
  <c r="H601" i="4"/>
  <c r="AC600" i="4"/>
  <c r="K601" i="4" l="1"/>
  <c r="AI600" i="4"/>
  <c r="AJ600" i="4" s="1"/>
  <c r="AD600" i="4"/>
  <c r="AE600" i="4" s="1"/>
  <c r="AG600" i="4"/>
  <c r="C601" i="4" s="1"/>
  <c r="AF600" i="4"/>
  <c r="B601" i="4" s="1"/>
  <c r="T600" i="4"/>
  <c r="AL601" i="4"/>
  <c r="AK601" i="4"/>
  <c r="O602" i="4"/>
  <c r="AN602" i="4" a="1"/>
  <c r="AM601" i="4" a="1"/>
  <c r="AN602" i="4" l="1"/>
  <c r="I601" i="4"/>
  <c r="AM601" i="4"/>
  <c r="AH600" i="4"/>
  <c r="D601" i="4" s="1"/>
  <c r="L601" i="4" s="1"/>
  <c r="U601" i="4" s="1"/>
  <c r="V601" i="4" s="1"/>
  <c r="E601" i="4"/>
  <c r="F601" i="4" l="1"/>
  <c r="W601" i="4"/>
  <c r="Y601" i="4"/>
  <c r="M601" i="4"/>
  <c r="Z601" i="4"/>
  <c r="X601" i="4" l="1"/>
  <c r="AA601" i="4" s="1"/>
  <c r="AB601" i="4" s="1"/>
  <c r="P601" i="4"/>
  <c r="N601" i="4"/>
  <c r="Q601" i="4" s="1"/>
  <c r="R601" i="4"/>
  <c r="S601" i="4" l="1"/>
  <c r="T601" i="4" s="1"/>
  <c r="G601" i="4"/>
  <c r="AC601" i="4"/>
  <c r="H602" i="4"/>
  <c r="K602" i="4" l="1"/>
  <c r="AI601" i="4"/>
  <c r="AJ601" i="4" s="1"/>
  <c r="AD601" i="4"/>
  <c r="AE601" i="4" s="1"/>
  <c r="AF601" i="4"/>
  <c r="AG601" i="4"/>
  <c r="C602" i="4" s="1"/>
  <c r="AK602" i="4" l="1"/>
  <c r="B602" i="4"/>
  <c r="AH601" i="4"/>
  <c r="D602" i="4" s="1"/>
  <c r="AL602" i="4"/>
  <c r="AM602" i="4" a="1"/>
  <c r="AN603" i="4" a="1"/>
  <c r="O603" i="4"/>
  <c r="AN603" i="4" l="1"/>
  <c r="AM602" i="4"/>
  <c r="L602" i="4"/>
  <c r="U602" i="4" s="1"/>
  <c r="V602" i="4" s="1"/>
  <c r="I602" i="4"/>
  <c r="E602" i="4"/>
  <c r="M602" i="4" l="1"/>
  <c r="P602" i="4" s="1"/>
  <c r="F602" i="4"/>
  <c r="W602" i="4"/>
  <c r="Y602" i="4"/>
  <c r="Z602" i="4"/>
  <c r="R602" i="4"/>
  <c r="N602" i="4" l="1"/>
  <c r="Q602" i="4" s="1"/>
  <c r="S602" i="4" s="1"/>
  <c r="X602" i="4"/>
  <c r="AA602" i="4" s="1"/>
  <c r="AB602" i="4" s="1"/>
  <c r="AC602" i="4"/>
  <c r="H603" i="4"/>
  <c r="G602" i="4" l="1"/>
  <c r="K603" i="4"/>
  <c r="AD602" i="4"/>
  <c r="AE602" i="4" s="1"/>
  <c r="AG602" i="4"/>
  <c r="C603" i="4" s="1"/>
  <c r="AI602" i="4"/>
  <c r="AJ602" i="4" s="1"/>
  <c r="AF602" i="4"/>
  <c r="B603" i="4" s="1"/>
  <c r="T602" i="4"/>
  <c r="AN604" i="4" a="1"/>
  <c r="O604" i="4"/>
  <c r="AN604" i="4" l="1"/>
  <c r="I603" i="4"/>
  <c r="AK603" i="4"/>
  <c r="AH602" i="4"/>
  <c r="D603" i="4" s="1"/>
  <c r="AL603" i="4"/>
  <c r="E603" i="4"/>
  <c r="AM603" i="4" a="1"/>
  <c r="AM603" i="4" l="1"/>
  <c r="F603" i="4"/>
  <c r="L603" i="4"/>
  <c r="U603" i="4" s="1"/>
  <c r="V603" i="4" s="1"/>
  <c r="M603" i="4" l="1"/>
  <c r="P603" i="4" s="1"/>
  <c r="Y603" i="4"/>
  <c r="W603" i="4"/>
  <c r="X603" i="4" s="1"/>
  <c r="R603" i="4"/>
  <c r="Z603" i="4"/>
  <c r="N603" i="4" l="1"/>
  <c r="G603" i="4" s="1"/>
  <c r="AA603" i="4"/>
  <c r="AB603" i="4" s="1"/>
  <c r="Q603" i="4" l="1"/>
  <c r="S603" i="4" s="1"/>
  <c r="T603" i="4" s="1"/>
  <c r="AC603" i="4"/>
  <c r="H604" i="4"/>
  <c r="AI603" i="4" l="1"/>
  <c r="AJ603" i="4" s="1"/>
  <c r="AG603" i="4"/>
  <c r="C604" i="4" s="1"/>
  <c r="AF603" i="4"/>
  <c r="B604" i="4" s="1"/>
  <c r="AD603" i="4"/>
  <c r="AE603" i="4" s="1"/>
  <c r="K604" i="4"/>
  <c r="O605" i="4"/>
  <c r="AN605" i="4" a="1"/>
  <c r="AN605" i="4" l="1"/>
  <c r="I604" i="4"/>
  <c r="AK604" i="4"/>
  <c r="AH603" i="4"/>
  <c r="D604" i="4" s="1"/>
  <c r="L604" i="4" s="1"/>
  <c r="U604" i="4" s="1"/>
  <c r="V604" i="4" s="1"/>
  <c r="AL604" i="4"/>
  <c r="E604" i="4"/>
  <c r="AM604" i="4" a="1"/>
  <c r="F604" i="4" l="1"/>
  <c r="AM604" i="4"/>
  <c r="W604" i="4"/>
  <c r="X604" i="4" s="1"/>
  <c r="Y604" i="4"/>
  <c r="M604" i="4"/>
  <c r="Z604" i="4"/>
  <c r="P604" i="4" l="1"/>
  <c r="N604" i="4"/>
  <c r="AA604" i="4"/>
  <c r="AB604" i="4" s="1"/>
  <c r="R604" i="4"/>
  <c r="Q604" i="4" l="1"/>
  <c r="S604" i="4" s="1"/>
  <c r="G604" i="4"/>
  <c r="H605" i="4"/>
  <c r="AC604" i="4"/>
  <c r="K605" i="4" l="1"/>
  <c r="AI604" i="4"/>
  <c r="AJ604" i="4" s="1"/>
  <c r="AF604" i="4"/>
  <c r="B605" i="4" s="1"/>
  <c r="AD604" i="4"/>
  <c r="AE604" i="4" s="1"/>
  <c r="AG604" i="4"/>
  <c r="C605" i="4" s="1"/>
  <c r="T604" i="4"/>
  <c r="AN606" i="4" a="1"/>
  <c r="O606" i="4"/>
  <c r="AN606" i="4" l="1"/>
  <c r="AL605" i="4"/>
  <c r="I605" i="4"/>
  <c r="AK605" i="4"/>
  <c r="AH604" i="4"/>
  <c r="D605" i="4" s="1"/>
  <c r="E605" i="4"/>
  <c r="AM605" i="4" a="1"/>
  <c r="AM605" i="4" l="1"/>
  <c r="F605" i="4"/>
  <c r="L605" i="4"/>
  <c r="U605" i="4" s="1"/>
  <c r="V605" i="4" s="1"/>
  <c r="M605" i="4" l="1"/>
  <c r="N605" i="4" s="1"/>
  <c r="W605" i="4"/>
  <c r="X605" i="4" s="1"/>
  <c r="Y605" i="4"/>
  <c r="Z605" i="4"/>
  <c r="P605" i="4" l="1"/>
  <c r="AA605" i="4"/>
  <c r="AB605" i="4" s="1"/>
  <c r="Q605" i="4"/>
  <c r="G605" i="4"/>
  <c r="R605" i="4"/>
  <c r="S605" i="4" l="1"/>
  <c r="T605" i="4" s="1"/>
  <c r="H606" i="4"/>
  <c r="AC605" i="4"/>
  <c r="K606" i="4" l="1"/>
  <c r="AD605" i="4"/>
  <c r="AE605" i="4" s="1"/>
  <c r="AI605" i="4"/>
  <c r="AJ605" i="4" s="1"/>
  <c r="AF605" i="4"/>
  <c r="AG605" i="4"/>
  <c r="C606" i="4" s="1"/>
  <c r="B606" i="4"/>
  <c r="O607" i="4"/>
  <c r="AN607" i="4" a="1"/>
  <c r="AN607" i="4" l="1"/>
  <c r="AK606" i="4"/>
  <c r="I606" i="4"/>
  <c r="AH605" i="4"/>
  <c r="D606" i="4" s="1"/>
  <c r="L606" i="4" s="1"/>
  <c r="AL606" i="4"/>
  <c r="E606" i="4"/>
  <c r="AM606" i="4" a="1"/>
  <c r="F606" i="4" l="1"/>
  <c r="AM606" i="4"/>
  <c r="U606" i="4"/>
  <c r="V606" i="4" s="1"/>
  <c r="M606" i="4"/>
  <c r="P606" i="4" s="1"/>
  <c r="R606" i="4"/>
  <c r="N606" i="4" l="1"/>
  <c r="Q606" i="4" s="1"/>
  <c r="S606" i="4" s="1"/>
  <c r="T606" i="4" s="1"/>
  <c r="W606" i="4"/>
  <c r="X606" i="4" s="1"/>
  <c r="Y606" i="4"/>
  <c r="Z606" i="4"/>
  <c r="H607" i="4"/>
  <c r="G606" i="4" l="1"/>
  <c r="K607" i="4"/>
  <c r="AA606" i="4"/>
  <c r="AB606" i="4" s="1"/>
  <c r="AC606" i="4"/>
  <c r="AG606" i="4" l="1"/>
  <c r="C607" i="4" s="1"/>
  <c r="AI606" i="4"/>
  <c r="AD606" i="4"/>
  <c r="AE606" i="4" s="1"/>
  <c r="AF606" i="4"/>
  <c r="AJ606" i="4" l="1"/>
  <c r="AK607" i="4"/>
  <c r="AL607" i="4"/>
  <c r="B607" i="4"/>
  <c r="AH606" i="4"/>
  <c r="D607" i="4" s="1"/>
  <c r="L607" i="4" s="1"/>
  <c r="U607" i="4" s="1"/>
  <c r="V607" i="4" s="1"/>
  <c r="Y607" i="4" s="1"/>
  <c r="O608" i="4"/>
  <c r="Z607" i="4"/>
  <c r="AN608" i="4" a="1"/>
  <c r="AM607" i="4" a="1"/>
  <c r="AN608" i="4" l="1"/>
  <c r="AM607" i="4"/>
  <c r="W607" i="4"/>
  <c r="M607" i="4"/>
  <c r="N607" i="4" s="1"/>
  <c r="I607" i="4"/>
  <c r="E607" i="4"/>
  <c r="F607" i="4" l="1"/>
  <c r="Q607" i="4"/>
  <c r="X607" i="4"/>
  <c r="AA607" i="4" s="1"/>
  <c r="AB607" i="4" s="1"/>
  <c r="G607" i="4"/>
  <c r="P607" i="4"/>
  <c r="R607" i="4"/>
  <c r="S607" i="4" l="1"/>
  <c r="T607" i="4" s="1"/>
  <c r="AC607" i="4"/>
  <c r="H608" i="4"/>
  <c r="AF607" i="4" l="1"/>
  <c r="B608" i="4" s="1"/>
  <c r="AG607" i="4"/>
  <c r="C608" i="4" s="1"/>
  <c r="AI607" i="4"/>
  <c r="AJ607" i="4" s="1"/>
  <c r="AD607" i="4"/>
  <c r="AE607" i="4" s="1"/>
  <c r="K608" i="4"/>
  <c r="AN609" i="4" a="1"/>
  <c r="O609" i="4"/>
  <c r="AL608" i="4" l="1"/>
  <c r="AN609" i="4"/>
  <c r="AK608" i="4"/>
  <c r="I608" i="4"/>
  <c r="AH607" i="4"/>
  <c r="D608" i="4" s="1"/>
  <c r="L608" i="4" s="1"/>
  <c r="U608" i="4" s="1"/>
  <c r="V608" i="4" s="1"/>
  <c r="Y608" i="4" s="1"/>
  <c r="E608" i="4"/>
  <c r="AM608" i="4" a="1"/>
  <c r="Z608" i="4"/>
  <c r="F608" i="4" l="1"/>
  <c r="AM608" i="4"/>
  <c r="W608" i="4"/>
  <c r="X608" i="4" s="1"/>
  <c r="AA608" i="4" s="1"/>
  <c r="AB608" i="4" s="1"/>
  <c r="M608" i="4"/>
  <c r="N608" i="4" s="1"/>
  <c r="G608" i="4" s="1"/>
  <c r="Q608" i="4" l="1"/>
  <c r="P608" i="4"/>
  <c r="R608" i="4"/>
  <c r="S608" i="4" l="1"/>
  <c r="H609" i="4"/>
  <c r="AC608" i="4"/>
  <c r="AI608" i="4" l="1"/>
  <c r="AJ608" i="4" s="1"/>
  <c r="AD608" i="4"/>
  <c r="AE608" i="4" s="1"/>
  <c r="AG608" i="4"/>
  <c r="C609" i="4" s="1"/>
  <c r="AF608" i="4"/>
  <c r="K609" i="4"/>
  <c r="T608" i="4"/>
  <c r="AK609" i="4" l="1"/>
  <c r="AL609" i="4"/>
  <c r="AH608" i="4"/>
  <c r="D609" i="4" s="1"/>
  <c r="L609" i="4" s="1"/>
  <c r="U609" i="4" s="1"/>
  <c r="V609" i="4" s="1"/>
  <c r="B609" i="4"/>
  <c r="AM609" i="4" a="1"/>
  <c r="AN610" i="4" a="1"/>
  <c r="O610" i="4"/>
  <c r="AN610" i="4" l="1"/>
  <c r="AM609" i="4"/>
  <c r="M609" i="4"/>
  <c r="P609" i="4" s="1"/>
  <c r="I609" i="4"/>
  <c r="W609" i="4"/>
  <c r="Y609" i="4"/>
  <c r="E609" i="4"/>
  <c r="R609" i="4"/>
  <c r="Z609" i="4"/>
  <c r="F609" i="4" l="1"/>
  <c r="X609" i="4" s="1"/>
  <c r="AA609" i="4" s="1"/>
  <c r="AB609" i="4" s="1"/>
  <c r="N609" i="4"/>
  <c r="Q609" i="4" l="1"/>
  <c r="S609" i="4" s="1"/>
  <c r="G609" i="4"/>
  <c r="H610" i="4"/>
  <c r="AC609" i="4"/>
  <c r="K610" i="4" l="1"/>
  <c r="AI609" i="4"/>
  <c r="AJ609" i="4" s="1"/>
  <c r="AG609" i="4"/>
  <c r="C610" i="4" s="1"/>
  <c r="AD609" i="4"/>
  <c r="AE609" i="4" s="1"/>
  <c r="AF609" i="4"/>
  <c r="T609" i="4"/>
  <c r="AH609" i="4" l="1"/>
  <c r="D610" i="4" s="1"/>
  <c r="L610" i="4" s="1"/>
  <c r="AK610" i="4"/>
  <c r="B610" i="4"/>
  <c r="AL610" i="4"/>
  <c r="O611" i="4"/>
  <c r="AN611" i="4" a="1"/>
  <c r="AM610" i="4" a="1"/>
  <c r="AN611" i="4" l="1"/>
  <c r="U610" i="4"/>
  <c r="V610" i="4" s="1"/>
  <c r="Y610" i="4" s="1"/>
  <c r="M610" i="4"/>
  <c r="N610" i="4" s="1"/>
  <c r="AM610" i="4"/>
  <c r="I610" i="4"/>
  <c r="E610" i="4"/>
  <c r="Z610" i="4"/>
  <c r="F610" i="4" l="1"/>
  <c r="G610" i="4" s="1"/>
  <c r="Q610" i="4"/>
  <c r="P610" i="4"/>
  <c r="W610" i="4"/>
  <c r="R610" i="4"/>
  <c r="X610" i="4" l="1"/>
  <c r="AA610" i="4" s="1"/>
  <c r="AB610" i="4" s="1"/>
  <c r="S610" i="4"/>
  <c r="T610" i="4" s="1"/>
  <c r="AC610" i="4"/>
  <c r="H611" i="4"/>
  <c r="AI610" i="4" l="1"/>
  <c r="AJ610" i="4" s="1"/>
  <c r="AD610" i="4"/>
  <c r="AE610" i="4" s="1"/>
  <c r="AG610" i="4"/>
  <c r="C611" i="4" s="1"/>
  <c r="AF610" i="4"/>
  <c r="B611" i="4" s="1"/>
  <c r="K611" i="4"/>
  <c r="AL611" i="4"/>
  <c r="AN612" i="4" a="1"/>
  <c r="O612" i="4"/>
  <c r="AH610" i="4" l="1"/>
  <c r="D611" i="4" s="1"/>
  <c r="L611" i="4" s="1"/>
  <c r="U611" i="4" s="1"/>
  <c r="V611" i="4" s="1"/>
  <c r="W611" i="4" s="1"/>
  <c r="AK611" i="4"/>
  <c r="AN612" i="4"/>
  <c r="I611" i="4"/>
  <c r="E611" i="4"/>
  <c r="AM611" i="4" a="1"/>
  <c r="M611" i="4" l="1"/>
  <c r="N611" i="4" s="1"/>
  <c r="Y611" i="4"/>
  <c r="AM611" i="4"/>
  <c r="F611" i="4"/>
  <c r="X611" i="4" s="1"/>
  <c r="P611" i="4"/>
  <c r="Z611" i="4"/>
  <c r="R611" i="4"/>
  <c r="Q611" i="4" l="1"/>
  <c r="S611" i="4" s="1"/>
  <c r="T611" i="4" s="1"/>
  <c r="G611" i="4"/>
  <c r="AA611" i="4"/>
  <c r="AB611" i="4" s="1"/>
  <c r="AC611" i="4"/>
  <c r="H612" i="4"/>
  <c r="AF611" i="4" l="1"/>
  <c r="B612" i="4" s="1"/>
  <c r="AG611" i="4"/>
  <c r="C612" i="4" s="1"/>
  <c r="AI611" i="4"/>
  <c r="AJ611" i="4" s="1"/>
  <c r="AD611" i="4"/>
  <c r="AE611" i="4" s="1"/>
  <c r="K612" i="4"/>
  <c r="AN613" i="4" a="1"/>
  <c r="O613" i="4"/>
  <c r="AN613" i="4" l="1"/>
  <c r="AK612" i="4"/>
  <c r="AL612" i="4"/>
  <c r="AH611" i="4"/>
  <c r="D612" i="4" s="1"/>
  <c r="I612" i="4"/>
  <c r="E612" i="4"/>
  <c r="AM612" i="4" a="1"/>
  <c r="AM612" i="4" l="1"/>
  <c r="L612" i="4"/>
  <c r="U612" i="4" s="1"/>
  <c r="V612" i="4" s="1"/>
  <c r="F612" i="4"/>
  <c r="M612" i="4" l="1"/>
  <c r="P612" i="4" s="1"/>
  <c r="W612" i="4"/>
  <c r="X612" i="4" s="1"/>
  <c r="Y612" i="4"/>
  <c r="R612" i="4"/>
  <c r="Z612" i="4"/>
  <c r="N612" i="4" l="1"/>
  <c r="Q612" i="4" s="1"/>
  <c r="S612" i="4" s="1"/>
  <c r="AA612" i="4"/>
  <c r="AB612" i="4" s="1"/>
  <c r="H613" i="4"/>
  <c r="AC612" i="4"/>
  <c r="G612" i="4" l="1"/>
  <c r="K613" i="4"/>
  <c r="AG612" i="4"/>
  <c r="C613" i="4" s="1"/>
  <c r="AF612" i="4"/>
  <c r="AI612" i="4"/>
  <c r="AJ612" i="4" s="1"/>
  <c r="AD612" i="4"/>
  <c r="AE612" i="4" s="1"/>
  <c r="T612" i="4"/>
  <c r="AH612" i="4" l="1"/>
  <c r="D613" i="4" s="1"/>
  <c r="L613" i="4" s="1"/>
  <c r="U613" i="4" s="1"/>
  <c r="V613" i="4" s="1"/>
  <c r="B613" i="4"/>
  <c r="AK613" i="4"/>
  <c r="AL613" i="4"/>
  <c r="AN614" i="4" a="1"/>
  <c r="O614" i="4"/>
  <c r="AM613" i="4" a="1"/>
  <c r="AN614" i="4" l="1"/>
  <c r="I613" i="4"/>
  <c r="AM613" i="4"/>
  <c r="Y613" i="4"/>
  <c r="W613" i="4"/>
  <c r="M613" i="4"/>
  <c r="E613" i="4"/>
  <c r="Z613" i="4"/>
  <c r="F613" i="4" l="1"/>
  <c r="X613" i="4" s="1"/>
  <c r="AA613" i="4" s="1"/>
  <c r="AB613" i="4" s="1"/>
  <c r="N613" i="4"/>
  <c r="P613" i="4"/>
  <c r="R613" i="4"/>
  <c r="G613" i="4" l="1"/>
  <c r="Q613" i="4"/>
  <c r="S613" i="4" s="1"/>
  <c r="AC613" i="4"/>
  <c r="H614" i="4"/>
  <c r="K614" i="4" l="1"/>
  <c r="AD613" i="4"/>
  <c r="AE613" i="4" s="1"/>
  <c r="AI613" i="4"/>
  <c r="AJ613" i="4" s="1"/>
  <c r="AG613" i="4"/>
  <c r="C614" i="4" s="1"/>
  <c r="AF613" i="4"/>
  <c r="T613" i="4"/>
  <c r="AH613" i="4" l="1"/>
  <c r="D614" i="4" s="1"/>
  <c r="L614" i="4" s="1"/>
  <c r="U614" i="4" s="1"/>
  <c r="V614" i="4" s="1"/>
  <c r="B614" i="4"/>
  <c r="AL614" i="4"/>
  <c r="AK614" i="4"/>
  <c r="AN615" i="4" a="1"/>
  <c r="AM614" i="4" a="1"/>
  <c r="O615" i="4"/>
  <c r="AN615" i="4" l="1"/>
  <c r="AM614" i="4"/>
  <c r="M614" i="4"/>
  <c r="N614" i="4" s="1"/>
  <c r="I614" i="4"/>
  <c r="W614" i="4"/>
  <c r="Y614" i="4"/>
  <c r="E614" i="4"/>
  <c r="Z614" i="4"/>
  <c r="P614" i="4" l="1"/>
  <c r="F614" i="4"/>
  <c r="Q614" i="4"/>
  <c r="R614" i="4"/>
  <c r="S614" i="4" l="1"/>
  <c r="G614" i="4"/>
  <c r="X614" i="4"/>
  <c r="AA614" i="4" s="1"/>
  <c r="AB614" i="4" s="1"/>
  <c r="AC614" i="4"/>
  <c r="H615" i="4"/>
  <c r="K615" i="4" l="1"/>
  <c r="T614" i="4"/>
  <c r="AD614" i="4"/>
  <c r="AE614" i="4" s="1"/>
  <c r="AI614" i="4"/>
  <c r="AG614" i="4"/>
  <c r="C615" i="4" s="1"/>
  <c r="AF614" i="4"/>
  <c r="AH614" i="4" l="1"/>
  <c r="D615" i="4" s="1"/>
  <c r="B615" i="4"/>
  <c r="AJ614" i="4"/>
  <c r="AK615" i="4"/>
  <c r="AL615" i="4"/>
  <c r="AM615" i="4" a="1"/>
  <c r="O616" i="4"/>
  <c r="AN616" i="4" a="1"/>
  <c r="AN616" i="4" l="1"/>
  <c r="AM615" i="4"/>
  <c r="L615" i="4"/>
  <c r="U615" i="4" s="1"/>
  <c r="V615" i="4" s="1"/>
  <c r="I615" i="4"/>
  <c r="E615" i="4"/>
  <c r="F615" i="4" l="1"/>
  <c r="Y615" i="4"/>
  <c r="W615" i="4"/>
  <c r="M615" i="4"/>
  <c r="Z615" i="4"/>
  <c r="X615" i="4" l="1"/>
  <c r="AA615" i="4" s="1"/>
  <c r="AB615" i="4" s="1"/>
  <c r="P615" i="4"/>
  <c r="N615" i="4"/>
  <c r="G615" i="4" s="1"/>
  <c r="R615" i="4"/>
  <c r="Q615" i="4" l="1"/>
  <c r="S615" i="4" s="1"/>
  <c r="T615" i="4" s="1"/>
  <c r="AC615" i="4"/>
  <c r="H616" i="4"/>
  <c r="K616" i="4" l="1"/>
  <c r="AI615" i="4"/>
  <c r="AJ615" i="4" s="1"/>
  <c r="AD615" i="4"/>
  <c r="AE615" i="4" s="1"/>
  <c r="AG615" i="4"/>
  <c r="C616" i="4" s="1"/>
  <c r="AF615" i="4"/>
  <c r="AH615" i="4" l="1"/>
  <c r="D616" i="4" s="1"/>
  <c r="L616" i="4" s="1"/>
  <c r="U616" i="4" s="1"/>
  <c r="V616" i="4" s="1"/>
  <c r="B616" i="4"/>
  <c r="AK616" i="4"/>
  <c r="AL616" i="4"/>
  <c r="AM616" i="4" a="1"/>
  <c r="AN617" i="4" a="1"/>
  <c r="O617" i="4"/>
  <c r="AN617" i="4" l="1"/>
  <c r="AM616" i="4"/>
  <c r="M616" i="4"/>
  <c r="P616" i="4" s="1"/>
  <c r="W616" i="4"/>
  <c r="I616" i="4"/>
  <c r="Y616" i="4"/>
  <c r="E616" i="4"/>
  <c r="Z616" i="4"/>
  <c r="R616" i="4"/>
  <c r="N616" i="4" l="1"/>
  <c r="Q616" i="4" s="1"/>
  <c r="S616" i="4" s="1"/>
  <c r="T616" i="4" s="1"/>
  <c r="F616" i="4"/>
  <c r="H617" i="4"/>
  <c r="K617" i="4" l="1"/>
  <c r="G616" i="4"/>
  <c r="X616" i="4"/>
  <c r="AA616" i="4" s="1"/>
  <c r="AB616" i="4" s="1"/>
  <c r="AC616" i="4"/>
  <c r="AI616" i="4" l="1"/>
  <c r="AD616" i="4"/>
  <c r="AE616" i="4" s="1"/>
  <c r="AG616" i="4"/>
  <c r="C617" i="4" s="1"/>
  <c r="AF616" i="4"/>
  <c r="AJ616" i="4" l="1"/>
  <c r="AL617" i="4"/>
  <c r="AK617" i="4"/>
  <c r="AH616" i="4"/>
  <c r="D617" i="4" s="1"/>
  <c r="B617" i="4"/>
  <c r="AN618" i="4" a="1"/>
  <c r="O618" i="4"/>
  <c r="AM617" i="4" a="1"/>
  <c r="AN618" i="4" l="1"/>
  <c r="AM617" i="4"/>
  <c r="L617" i="4"/>
  <c r="U617" i="4" s="1"/>
  <c r="V617" i="4" s="1"/>
  <c r="I617" i="4"/>
  <c r="E617" i="4"/>
  <c r="F617" i="4" l="1"/>
  <c r="W617" i="4"/>
  <c r="Y617" i="4"/>
  <c r="M617" i="4"/>
  <c r="Z617" i="4"/>
  <c r="P617" i="4" l="1"/>
  <c r="N617" i="4"/>
  <c r="G617" i="4" s="1"/>
  <c r="X617" i="4"/>
  <c r="AA617" i="4" s="1"/>
  <c r="AB617" i="4" s="1"/>
  <c r="R617" i="4"/>
  <c r="Q617" i="4" l="1"/>
  <c r="S617" i="4" s="1"/>
  <c r="T617" i="4" s="1"/>
  <c r="H618" i="4"/>
  <c r="AC617" i="4"/>
  <c r="K618" i="4" l="1"/>
  <c r="AI617" i="4"/>
  <c r="AJ617" i="4" s="1"/>
  <c r="AD617" i="4"/>
  <c r="AE617" i="4" s="1"/>
  <c r="AG617" i="4"/>
  <c r="C618" i="4" s="1"/>
  <c r="AF617" i="4"/>
  <c r="AH617" i="4" l="1"/>
  <c r="D618" i="4" s="1"/>
  <c r="AK618" i="4"/>
  <c r="AL618" i="4"/>
  <c r="B618" i="4"/>
  <c r="AM618" i="4" a="1"/>
  <c r="O619" i="4"/>
  <c r="AN619" i="4" a="1"/>
  <c r="AN619" i="4" l="1"/>
  <c r="AM618" i="4"/>
  <c r="L618" i="4"/>
  <c r="U618" i="4" s="1"/>
  <c r="V618" i="4" s="1"/>
  <c r="I618" i="4"/>
  <c r="E618" i="4"/>
  <c r="F618" i="4" l="1"/>
  <c r="W618" i="4"/>
  <c r="Y618" i="4"/>
  <c r="M618" i="4"/>
  <c r="Z618" i="4"/>
  <c r="X618" i="4" l="1"/>
  <c r="AA618" i="4" s="1"/>
  <c r="AB618" i="4" s="1"/>
  <c r="P618" i="4"/>
  <c r="N618" i="4"/>
  <c r="Q618" i="4" s="1"/>
  <c r="R618" i="4"/>
  <c r="S618" i="4" l="1"/>
  <c r="G618" i="4"/>
  <c r="AC618" i="4"/>
  <c r="H619" i="4"/>
  <c r="K619" i="4" l="1"/>
  <c r="AD618" i="4"/>
  <c r="AE618" i="4" s="1"/>
  <c r="AI618" i="4"/>
  <c r="AJ618" i="4" s="1"/>
  <c r="AG618" i="4"/>
  <c r="C619" i="4" s="1"/>
  <c r="AF618" i="4"/>
  <c r="T618" i="4"/>
  <c r="AH618" i="4" l="1"/>
  <c r="D619" i="4" s="1"/>
  <c r="L619" i="4" s="1"/>
  <c r="U619" i="4" s="1"/>
  <c r="V619" i="4" s="1"/>
  <c r="AK619" i="4"/>
  <c r="B619" i="4"/>
  <c r="AL619" i="4"/>
  <c r="AN620" i="4" a="1"/>
  <c r="O620" i="4"/>
  <c r="AM619" i="4" a="1"/>
  <c r="AN620" i="4" l="1"/>
  <c r="AM619" i="4"/>
  <c r="M619" i="4"/>
  <c r="P619" i="4" s="1"/>
  <c r="I619" i="4"/>
  <c r="W619" i="4"/>
  <c r="Y619" i="4"/>
  <c r="E619" i="4"/>
  <c r="R619" i="4"/>
  <c r="Z619" i="4"/>
  <c r="N619" i="4" l="1"/>
  <c r="Q619" i="4" s="1"/>
  <c r="S619" i="4" s="1"/>
  <c r="T619" i="4" s="1"/>
  <c r="F619" i="4"/>
  <c r="X619" i="4" s="1"/>
  <c r="AA619" i="4" s="1"/>
  <c r="AB619" i="4" s="1"/>
  <c r="AC619" i="4"/>
  <c r="H620" i="4"/>
  <c r="G619" i="4" l="1"/>
  <c r="AI619" i="4"/>
  <c r="AJ619" i="4" s="1"/>
  <c r="AD619" i="4"/>
  <c r="AE619" i="4" s="1"/>
  <c r="AG619" i="4"/>
  <c r="C620" i="4" s="1"/>
  <c r="AF619" i="4"/>
  <c r="K620" i="4"/>
  <c r="AK620" i="4" l="1"/>
  <c r="AL620" i="4"/>
  <c r="B620" i="4"/>
  <c r="AH619" i="4"/>
  <c r="D620" i="4" s="1"/>
  <c r="AM620" i="4" a="1"/>
  <c r="AN621" i="4" a="1"/>
  <c r="O621" i="4"/>
  <c r="AN621" i="4" l="1"/>
  <c r="AM620" i="4"/>
  <c r="L620" i="4"/>
  <c r="U620" i="4" s="1"/>
  <c r="V620" i="4" s="1"/>
  <c r="I620" i="4"/>
  <c r="E620" i="4"/>
  <c r="F620" i="4" l="1"/>
  <c r="Y620" i="4"/>
  <c r="W620" i="4"/>
  <c r="M620" i="4"/>
  <c r="Z620" i="4"/>
  <c r="X620" i="4" l="1"/>
  <c r="AA620" i="4" s="1"/>
  <c r="AB620" i="4" s="1"/>
  <c r="P620" i="4"/>
  <c r="N620" i="4"/>
  <c r="G620" i="4" s="1"/>
  <c r="R620" i="4"/>
  <c r="Q620" i="4" l="1"/>
  <c r="S620" i="4" s="1"/>
  <c r="H621" i="4"/>
  <c r="AC620" i="4"/>
  <c r="K621" i="4" l="1"/>
  <c r="AI620" i="4"/>
  <c r="AJ620" i="4" s="1"/>
  <c r="AD620" i="4"/>
  <c r="AE620" i="4" s="1"/>
  <c r="AG620" i="4"/>
  <c r="C621" i="4" s="1"/>
  <c r="AF620" i="4"/>
  <c r="T620" i="4"/>
  <c r="AL621" i="4" l="1"/>
  <c r="AH620" i="4"/>
  <c r="D621" i="4" s="1"/>
  <c r="AK621" i="4"/>
  <c r="B621" i="4"/>
  <c r="AM621" i="4" a="1"/>
  <c r="AN622" i="4" a="1"/>
  <c r="O622" i="4"/>
  <c r="AN622" i="4" l="1"/>
  <c r="AM621" i="4"/>
  <c r="I621" i="4"/>
  <c r="L621" i="4"/>
  <c r="U621" i="4" s="1"/>
  <c r="V621" i="4" s="1"/>
  <c r="E621" i="4"/>
  <c r="F621" i="4" l="1"/>
  <c r="M621" i="4"/>
  <c r="Y621" i="4"/>
  <c r="W621" i="4"/>
  <c r="Z621" i="4"/>
  <c r="X621" i="4" l="1"/>
  <c r="AA621" i="4" s="1"/>
  <c r="AB621" i="4" s="1"/>
  <c r="N621" i="4"/>
  <c r="G621" i="4" s="1"/>
  <c r="P621" i="4"/>
  <c r="R621" i="4"/>
  <c r="Q621" i="4" l="1"/>
  <c r="S621" i="4" s="1"/>
  <c r="H622" i="4"/>
  <c r="AC621" i="4"/>
  <c r="K622" i="4" l="1"/>
  <c r="AI621" i="4"/>
  <c r="AJ621" i="4" s="1"/>
  <c r="AD621" i="4"/>
  <c r="AE621" i="4" s="1"/>
  <c r="AG621" i="4"/>
  <c r="C622" i="4" s="1"/>
  <c r="AF621" i="4"/>
  <c r="T621" i="4"/>
  <c r="AH621" i="4" l="1"/>
  <c r="D622" i="4" s="1"/>
  <c r="L622" i="4" s="1"/>
  <c r="U622" i="4" s="1"/>
  <c r="V622" i="4" s="1"/>
  <c r="AK622" i="4"/>
  <c r="B622" i="4"/>
  <c r="AL622" i="4"/>
  <c r="AN623" i="4" a="1"/>
  <c r="AM622" i="4" a="1"/>
  <c r="O623" i="4"/>
  <c r="AN623" i="4" l="1"/>
  <c r="AM622" i="4"/>
  <c r="M622" i="4"/>
  <c r="N622" i="4" s="1"/>
  <c r="Y622" i="4"/>
  <c r="W622" i="4"/>
  <c r="I622" i="4"/>
  <c r="E622" i="4"/>
  <c r="Z622" i="4"/>
  <c r="P622" i="4" l="1"/>
  <c r="F622" i="4"/>
  <c r="G622" i="4" s="1"/>
  <c r="Q622" i="4"/>
  <c r="R622" i="4"/>
  <c r="S622" i="4" l="1"/>
  <c r="X622" i="4"/>
  <c r="AA622" i="4" s="1"/>
  <c r="AB622" i="4" s="1"/>
  <c r="H623" i="4"/>
  <c r="AC622" i="4"/>
  <c r="AG622" i="4" l="1"/>
  <c r="C623" i="4" s="1"/>
  <c r="AF622" i="4"/>
  <c r="B623" i="4" s="1"/>
  <c r="AI622" i="4"/>
  <c r="AJ622" i="4" s="1"/>
  <c r="AD622" i="4"/>
  <c r="AE622" i="4" s="1"/>
  <c r="K623" i="4"/>
  <c r="T622" i="4"/>
  <c r="O624" i="4"/>
  <c r="AN624" i="4" a="1"/>
  <c r="AN624" i="4" l="1"/>
  <c r="AH622" i="4"/>
  <c r="D623" i="4" s="1"/>
  <c r="L623" i="4" s="1"/>
  <c r="U623" i="4" s="1"/>
  <c r="V623" i="4" s="1"/>
  <c r="W623" i="4" s="1"/>
  <c r="I623" i="4"/>
  <c r="AK623" i="4"/>
  <c r="AL623" i="4"/>
  <c r="E623" i="4"/>
  <c r="AM623" i="4" a="1"/>
  <c r="F623" i="4" l="1"/>
  <c r="AM623" i="4"/>
  <c r="M623" i="4"/>
  <c r="N623" i="4" s="1"/>
  <c r="G623" i="4" s="1"/>
  <c r="Y623" i="4"/>
  <c r="X623" i="4"/>
  <c r="Z623" i="4"/>
  <c r="P623" i="4" l="1"/>
  <c r="Q623" i="4"/>
  <c r="AA623" i="4"/>
  <c r="AB623" i="4" s="1"/>
  <c r="R623" i="4"/>
  <c r="S623" i="4" l="1"/>
  <c r="AC623" i="4"/>
  <c r="H624" i="4"/>
  <c r="K624" i="4" l="1"/>
  <c r="AG623" i="4"/>
  <c r="C624" i="4" s="1"/>
  <c r="AI623" i="4"/>
  <c r="AJ623" i="4" s="1"/>
  <c r="AD623" i="4"/>
  <c r="AE623" i="4" s="1"/>
  <c r="AF623" i="4"/>
  <c r="B624" i="4" s="1"/>
  <c r="T623" i="4"/>
  <c r="AL624" i="4"/>
  <c r="AN625" i="4" a="1"/>
  <c r="O625" i="4"/>
  <c r="AK624" i="4" l="1"/>
  <c r="AN625" i="4"/>
  <c r="I624" i="4"/>
  <c r="AH623" i="4"/>
  <c r="D624" i="4" s="1"/>
  <c r="L624" i="4" s="1"/>
  <c r="U624" i="4" s="1"/>
  <c r="V624" i="4" s="1"/>
  <c r="W624" i="4" s="1"/>
  <c r="E624" i="4"/>
  <c r="AM624" i="4" a="1"/>
  <c r="F624" i="4" l="1"/>
  <c r="X624" i="4" s="1"/>
  <c r="AM624" i="4"/>
  <c r="Y624" i="4"/>
  <c r="M624" i="4"/>
  <c r="P624" i="4" s="1"/>
  <c r="Z624" i="4"/>
  <c r="R624" i="4"/>
  <c r="N624" i="4" l="1"/>
  <c r="Q624" i="4" s="1"/>
  <c r="S624" i="4" s="1"/>
  <c r="AA624" i="4"/>
  <c r="AB624" i="4" s="1"/>
  <c r="H625" i="4"/>
  <c r="AC624" i="4"/>
  <c r="G624" i="4" l="1"/>
  <c r="K625" i="4"/>
  <c r="AI624" i="4"/>
  <c r="AJ624" i="4" s="1"/>
  <c r="AF624" i="4"/>
  <c r="AG624" i="4"/>
  <c r="C625" i="4" s="1"/>
  <c r="AD624" i="4"/>
  <c r="AE624" i="4" s="1"/>
  <c r="T624" i="4"/>
  <c r="AL625" i="4" l="1"/>
  <c r="AK625" i="4"/>
  <c r="AH624" i="4"/>
  <c r="D625" i="4" s="1"/>
  <c r="L625" i="4" s="1"/>
  <c r="U625" i="4" s="1"/>
  <c r="V625" i="4" s="1"/>
  <c r="B625" i="4"/>
  <c r="O626" i="4"/>
  <c r="AM625" i="4" a="1"/>
  <c r="AN626" i="4" a="1"/>
  <c r="AN626" i="4" l="1"/>
  <c r="AM625" i="4"/>
  <c r="Y625" i="4"/>
  <c r="M625" i="4"/>
  <c r="P625" i="4" s="1"/>
  <c r="I625" i="4"/>
  <c r="W625" i="4"/>
  <c r="E625" i="4"/>
  <c r="R625" i="4"/>
  <c r="Z625" i="4"/>
  <c r="F625" i="4" l="1"/>
  <c r="X625" i="4" s="1"/>
  <c r="AA625" i="4" s="1"/>
  <c r="AB625" i="4" s="1"/>
  <c r="N625" i="4"/>
  <c r="Q625" i="4" l="1"/>
  <c r="S625" i="4" s="1"/>
  <c r="T625" i="4" s="1"/>
  <c r="G625" i="4"/>
  <c r="AC625" i="4"/>
  <c r="H626" i="4"/>
  <c r="AI625" i="4" l="1"/>
  <c r="AL626" i="4" s="1"/>
  <c r="AD625" i="4"/>
  <c r="AE625" i="4" s="1"/>
  <c r="AF625" i="4"/>
  <c r="AG625" i="4"/>
  <c r="C626" i="4" s="1"/>
  <c r="K626" i="4"/>
  <c r="AH625" i="4" l="1"/>
  <c r="D626" i="4" s="1"/>
  <c r="L626" i="4" s="1"/>
  <c r="U626" i="4" s="1"/>
  <c r="V626" i="4" s="1"/>
  <c r="B626" i="4"/>
  <c r="AK626" i="4"/>
  <c r="AJ625" i="4"/>
  <c r="AM626" i="4" a="1"/>
  <c r="AN627" i="4" a="1"/>
  <c r="O627" i="4"/>
  <c r="AN627" i="4" l="1"/>
  <c r="AM626" i="4"/>
  <c r="Y626" i="4"/>
  <c r="M626" i="4"/>
  <c r="N626" i="4" s="1"/>
  <c r="W626" i="4"/>
  <c r="I626" i="4"/>
  <c r="E626" i="4"/>
  <c r="Z626" i="4"/>
  <c r="F626" i="4" l="1"/>
  <c r="X626" i="4" s="1"/>
  <c r="AA626" i="4" s="1"/>
  <c r="AB626" i="4" s="1"/>
  <c r="G626" i="4"/>
  <c r="P626" i="4"/>
  <c r="Q626" i="4"/>
  <c r="R626" i="4"/>
  <c r="S626" i="4" l="1"/>
  <c r="H627" i="4"/>
  <c r="AC626" i="4"/>
  <c r="AI626" i="4" l="1"/>
  <c r="AJ626" i="4" s="1"/>
  <c r="AD626" i="4"/>
  <c r="AE626" i="4" s="1"/>
  <c r="AG626" i="4"/>
  <c r="C627" i="4" s="1"/>
  <c r="AF626" i="4"/>
  <c r="B627" i="4" s="1"/>
  <c r="K627" i="4"/>
  <c r="T626" i="4"/>
  <c r="AN628" i="4" a="1"/>
  <c r="O628" i="4"/>
  <c r="AN628" i="4" l="1"/>
  <c r="AL627" i="4"/>
  <c r="AK627" i="4"/>
  <c r="I627" i="4"/>
  <c r="AH626" i="4"/>
  <c r="D627" i="4" s="1"/>
  <c r="L627" i="4" s="1"/>
  <c r="U627" i="4" s="1"/>
  <c r="V627" i="4" s="1"/>
  <c r="E627" i="4"/>
  <c r="AM627" i="4" a="1"/>
  <c r="F627" i="4" l="1"/>
  <c r="AM627" i="4"/>
  <c r="M627" i="4"/>
  <c r="P627" i="4" s="1"/>
  <c r="W627" i="4"/>
  <c r="X627" i="4" s="1"/>
  <c r="Y627" i="4"/>
  <c r="Z627" i="4"/>
  <c r="R627" i="4"/>
  <c r="N627" i="4" l="1"/>
  <c r="G627" i="4" s="1"/>
  <c r="AA627" i="4"/>
  <c r="AB627" i="4" s="1"/>
  <c r="Q627" i="4" l="1"/>
  <c r="S627" i="4" s="1"/>
  <c r="H628" i="4"/>
  <c r="AC627" i="4"/>
  <c r="K628" i="4" l="1"/>
  <c r="AI627" i="4"/>
  <c r="AJ627" i="4" s="1"/>
  <c r="AD627" i="4"/>
  <c r="AE627" i="4" s="1"/>
  <c r="AF627" i="4"/>
  <c r="B628" i="4" s="1"/>
  <c r="AG627" i="4"/>
  <c r="C628" i="4" s="1"/>
  <c r="T627" i="4"/>
  <c r="AK628" i="4"/>
  <c r="AN629" i="4" a="1"/>
  <c r="O629" i="4"/>
  <c r="AN629" i="4" l="1"/>
  <c r="AH627" i="4"/>
  <c r="D628" i="4" s="1"/>
  <c r="L628" i="4" s="1"/>
  <c r="U628" i="4" s="1"/>
  <c r="V628" i="4" s="1"/>
  <c r="AL628" i="4"/>
  <c r="I628" i="4"/>
  <c r="E628" i="4"/>
  <c r="AM628" i="4" a="1"/>
  <c r="F628" i="4" l="1"/>
  <c r="AM628" i="4"/>
  <c r="M628" i="4"/>
  <c r="Y628" i="4"/>
  <c r="W628" i="4"/>
  <c r="X628" i="4" s="1"/>
  <c r="Z628" i="4"/>
  <c r="AA628" i="4" l="1"/>
  <c r="AB628" i="4" s="1"/>
  <c r="N628" i="4"/>
  <c r="Q628" i="4" s="1"/>
  <c r="P628" i="4"/>
  <c r="R628" i="4"/>
  <c r="G628" i="4" l="1"/>
  <c r="S628" i="4"/>
  <c r="AC628" i="4"/>
  <c r="H629" i="4"/>
  <c r="K629" i="4" l="1"/>
  <c r="AI628" i="4"/>
  <c r="AJ628" i="4" s="1"/>
  <c r="AD628" i="4"/>
  <c r="AE628" i="4" s="1"/>
  <c r="AF628" i="4"/>
  <c r="AG628" i="4"/>
  <c r="C629" i="4" s="1"/>
  <c r="T628" i="4"/>
  <c r="AH628" i="4" l="1"/>
  <c r="D629" i="4" s="1"/>
  <c r="L629" i="4" s="1"/>
  <c r="U629" i="4" s="1"/>
  <c r="V629" i="4" s="1"/>
  <c r="AL629" i="4"/>
  <c r="AK629" i="4"/>
  <c r="B629" i="4"/>
  <c r="AN630" i="4" a="1"/>
  <c r="O630" i="4"/>
  <c r="AM629" i="4" a="1"/>
  <c r="AN630" i="4" l="1"/>
  <c r="AM629" i="4"/>
  <c r="M629" i="4"/>
  <c r="N629" i="4" s="1"/>
  <c r="W629" i="4"/>
  <c r="I629" i="4"/>
  <c r="Y629" i="4"/>
  <c r="E629" i="4"/>
  <c r="Z629" i="4"/>
  <c r="P629" i="4" l="1"/>
  <c r="F629" i="4"/>
  <c r="Q629" i="4"/>
  <c r="R629" i="4"/>
  <c r="S629" i="4" l="1"/>
  <c r="T629" i="4" s="1"/>
  <c r="G629" i="4"/>
  <c r="X629" i="4"/>
  <c r="AA629" i="4" s="1"/>
  <c r="AB629" i="4" s="1"/>
  <c r="AC629" i="4"/>
  <c r="H630" i="4"/>
  <c r="K630" i="4" l="1"/>
  <c r="AI629" i="4"/>
  <c r="AD629" i="4"/>
  <c r="AE629" i="4" s="1"/>
  <c r="AG629" i="4"/>
  <c r="C630" i="4" s="1"/>
  <c r="AF629" i="4"/>
  <c r="AJ629" i="4" l="1"/>
  <c r="AK630" i="4"/>
  <c r="AL630" i="4"/>
  <c r="AH629" i="4"/>
  <c r="D630" i="4" s="1"/>
  <c r="B630" i="4"/>
  <c r="O631" i="4"/>
  <c r="AN631" i="4" a="1"/>
  <c r="AM630" i="4" a="1"/>
  <c r="AN631" i="4" l="1"/>
  <c r="AM630" i="4"/>
  <c r="L630" i="4"/>
  <c r="U630" i="4" s="1"/>
  <c r="V630" i="4" s="1"/>
  <c r="I630" i="4"/>
  <c r="E630" i="4"/>
  <c r="M630" i="4" l="1"/>
  <c r="P630" i="4" s="1"/>
  <c r="F630" i="4"/>
  <c r="W630" i="4"/>
  <c r="Y630" i="4"/>
  <c r="Z630" i="4"/>
  <c r="R630" i="4"/>
  <c r="N630" i="4" l="1"/>
  <c r="Q630" i="4" s="1"/>
  <c r="S630" i="4" s="1"/>
  <c r="T630" i="4" s="1"/>
  <c r="X630" i="4"/>
  <c r="AA630" i="4" s="1"/>
  <c r="AB630" i="4" s="1"/>
  <c r="H631" i="4"/>
  <c r="AC630" i="4"/>
  <c r="G630" i="4" l="1"/>
  <c r="AD630" i="4"/>
  <c r="AE630" i="4" s="1"/>
  <c r="AI630" i="4"/>
  <c r="AJ630" i="4" s="1"/>
  <c r="AG630" i="4"/>
  <c r="C631" i="4" s="1"/>
  <c r="AF630" i="4"/>
  <c r="B631" i="4" s="1"/>
  <c r="K631" i="4"/>
  <c r="O632" i="4"/>
  <c r="AN632" i="4" a="1"/>
  <c r="AN632" i="4" l="1"/>
  <c r="AK631" i="4"/>
  <c r="AL631" i="4"/>
  <c r="AH630" i="4"/>
  <c r="D631" i="4" s="1"/>
  <c r="I631" i="4"/>
  <c r="E631" i="4"/>
  <c r="AM631" i="4" a="1"/>
  <c r="AM631" i="4" l="1"/>
  <c r="F631" i="4"/>
  <c r="L631" i="4"/>
  <c r="U631" i="4" s="1"/>
  <c r="V631" i="4" s="1"/>
  <c r="M631" i="4" l="1"/>
  <c r="N631" i="4" s="1"/>
  <c r="G631" i="4" s="1"/>
  <c r="W631" i="4"/>
  <c r="X631" i="4" s="1"/>
  <c r="Y631" i="4"/>
  <c r="Z631" i="4"/>
  <c r="P631" i="4" l="1"/>
  <c r="Q631" i="4"/>
  <c r="AA631" i="4"/>
  <c r="AB631" i="4" s="1"/>
  <c r="R631" i="4"/>
  <c r="S631" i="4" l="1"/>
  <c r="H632" i="4"/>
  <c r="AC631" i="4"/>
  <c r="K632" i="4" l="1"/>
  <c r="AG631" i="4"/>
  <c r="C632" i="4" s="1"/>
  <c r="AF631" i="4"/>
  <c r="B632" i="4" s="1"/>
  <c r="AD631" i="4"/>
  <c r="AE631" i="4" s="1"/>
  <c r="AI631" i="4"/>
  <c r="AJ631" i="4" s="1"/>
  <c r="T631" i="4"/>
  <c r="O633" i="4"/>
  <c r="AN633" i="4" a="1"/>
  <c r="AN633" i="4" l="1"/>
  <c r="AH631" i="4"/>
  <c r="D632" i="4" s="1"/>
  <c r="L632" i="4" s="1"/>
  <c r="U632" i="4" s="1"/>
  <c r="V632" i="4" s="1"/>
  <c r="Y632" i="4" s="1"/>
  <c r="AL632" i="4"/>
  <c r="AK632" i="4"/>
  <c r="I632" i="4"/>
  <c r="E632" i="4"/>
  <c r="Z632" i="4"/>
  <c r="AM632" i="4" a="1"/>
  <c r="F632" i="4" l="1"/>
  <c r="M632" i="4"/>
  <c r="P632" i="4" s="1"/>
  <c r="W632" i="4"/>
  <c r="X632" i="4" s="1"/>
  <c r="AA632" i="4" s="1"/>
  <c r="AB632" i="4" s="1"/>
  <c r="AM632" i="4"/>
  <c r="R632" i="4"/>
  <c r="N632" i="4" l="1"/>
  <c r="G632" i="4" s="1"/>
  <c r="Q632" i="4" l="1"/>
  <c r="S632" i="4" s="1"/>
  <c r="T632" i="4" s="1"/>
  <c r="H633" i="4"/>
  <c r="AC632" i="4"/>
  <c r="K633" i="4" l="1"/>
  <c r="AG632" i="4"/>
  <c r="C633" i="4" s="1"/>
  <c r="AI632" i="4"/>
  <c r="AJ632" i="4" s="1"/>
  <c r="AF632" i="4"/>
  <c r="B633" i="4" s="1"/>
  <c r="AD632" i="4"/>
  <c r="AE632" i="4" s="1"/>
  <c r="AN634" i="4" a="1"/>
  <c r="O634" i="4"/>
  <c r="AL633" i="4" l="1"/>
  <c r="AK633" i="4"/>
  <c r="AN634" i="4"/>
  <c r="AH632" i="4"/>
  <c r="D633" i="4" s="1"/>
  <c r="L633" i="4" s="1"/>
  <c r="U633" i="4" s="1"/>
  <c r="V633" i="4" s="1"/>
  <c r="W633" i="4" s="1"/>
  <c r="I633" i="4"/>
  <c r="E633" i="4"/>
  <c r="AM633" i="4" a="1"/>
  <c r="AM633" i="4" l="1"/>
  <c r="Y633" i="4"/>
  <c r="M633" i="4"/>
  <c r="N633" i="4" s="1"/>
  <c r="Q633" i="4" s="1"/>
  <c r="F633" i="4"/>
  <c r="Z633" i="4"/>
  <c r="P633" i="4" l="1"/>
  <c r="G633" i="4"/>
  <c r="X633" i="4"/>
  <c r="AA633" i="4" s="1"/>
  <c r="AB633" i="4" s="1"/>
  <c r="R633" i="4"/>
  <c r="S633" i="4" l="1"/>
  <c r="AC633" i="4"/>
  <c r="H634" i="4"/>
  <c r="K634" i="4" l="1"/>
  <c r="AD633" i="4"/>
  <c r="AE633" i="4" s="1"/>
  <c r="AI633" i="4"/>
  <c r="AF633" i="4"/>
  <c r="B634" i="4" s="1"/>
  <c r="AG633" i="4"/>
  <c r="C634" i="4" s="1"/>
  <c r="T633" i="4"/>
  <c r="AJ633" i="4"/>
  <c r="AK634" i="4"/>
  <c r="AL634" i="4"/>
  <c r="O635" i="4"/>
  <c r="AN635" i="4" a="1"/>
  <c r="AM634" i="4" a="1"/>
  <c r="AH633" i="4" l="1"/>
  <c r="D634" i="4" s="1"/>
  <c r="L634" i="4" s="1"/>
  <c r="U634" i="4" s="1"/>
  <c r="V634" i="4" s="1"/>
  <c r="AN635" i="4"/>
  <c r="AM634" i="4"/>
  <c r="I634" i="4"/>
  <c r="E634" i="4"/>
  <c r="M634" i="4" l="1"/>
  <c r="P634" i="4" s="1"/>
  <c r="F634" i="4"/>
  <c r="W634" i="4"/>
  <c r="Y634" i="4"/>
  <c r="R634" i="4"/>
  <c r="Z634" i="4"/>
  <c r="N634" i="4" l="1"/>
  <c r="G634" i="4" s="1"/>
  <c r="X634" i="4"/>
  <c r="AA634" i="4" s="1"/>
  <c r="AB634" i="4" s="1"/>
  <c r="Q634" i="4" l="1"/>
  <c r="S634" i="4" s="1"/>
  <c r="H635" i="4"/>
  <c r="AC634" i="4"/>
  <c r="K635" i="4" l="1"/>
  <c r="AI634" i="4"/>
  <c r="AJ634" i="4" s="1"/>
  <c r="AD634" i="4"/>
  <c r="AE634" i="4" s="1"/>
  <c r="AG634" i="4"/>
  <c r="C635" i="4" s="1"/>
  <c r="AF634" i="4"/>
  <c r="B635" i="4" s="1"/>
  <c r="T634" i="4"/>
  <c r="O636" i="4"/>
  <c r="AN636" i="4" a="1"/>
  <c r="AN636" i="4" l="1"/>
  <c r="AK635" i="4"/>
  <c r="AL635" i="4"/>
  <c r="AH634" i="4"/>
  <c r="D635" i="4" s="1"/>
  <c r="L635" i="4" s="1"/>
  <c r="U635" i="4" s="1"/>
  <c r="V635" i="4" s="1"/>
  <c r="W635" i="4" s="1"/>
  <c r="I635" i="4"/>
  <c r="E635" i="4"/>
  <c r="AM635" i="4" a="1"/>
  <c r="AM635" i="4" l="1"/>
  <c r="M635" i="4"/>
  <c r="P635" i="4" s="1"/>
  <c r="Y635" i="4"/>
  <c r="F635" i="4"/>
  <c r="R635" i="4"/>
  <c r="Z635" i="4"/>
  <c r="N635" i="4" l="1"/>
  <c r="Q635" i="4" s="1"/>
  <c r="S635" i="4" s="1"/>
  <c r="X635" i="4"/>
  <c r="AA635" i="4" s="1"/>
  <c r="AB635" i="4" s="1"/>
  <c r="H636" i="4"/>
  <c r="AC635" i="4"/>
  <c r="G635" i="4" l="1"/>
  <c r="AD635" i="4"/>
  <c r="AE635" i="4" s="1"/>
  <c r="AI635" i="4"/>
  <c r="AJ635" i="4" s="1"/>
  <c r="AG635" i="4"/>
  <c r="C636" i="4" s="1"/>
  <c r="AF635" i="4"/>
  <c r="K636" i="4"/>
  <c r="T635" i="4"/>
  <c r="AK636" i="4" l="1"/>
  <c r="AH635" i="4"/>
  <c r="D636" i="4" s="1"/>
  <c r="L636" i="4" s="1"/>
  <c r="U636" i="4" s="1"/>
  <c r="V636" i="4" s="1"/>
  <c r="B636" i="4"/>
  <c r="AL636" i="4"/>
  <c r="AN637" i="4" a="1"/>
  <c r="AM636" i="4" a="1"/>
  <c r="O637" i="4"/>
  <c r="AN637" i="4" l="1"/>
  <c r="AM636" i="4"/>
  <c r="M636" i="4"/>
  <c r="N636" i="4" s="1"/>
  <c r="Y636" i="4"/>
  <c r="W636" i="4"/>
  <c r="I636" i="4"/>
  <c r="E636" i="4"/>
  <c r="Z636" i="4"/>
  <c r="P636" i="4" l="1"/>
  <c r="F636" i="4"/>
  <c r="Q636" i="4"/>
  <c r="R636" i="4"/>
  <c r="S636" i="4" l="1"/>
  <c r="T636" i="4" s="1"/>
  <c r="X636" i="4"/>
  <c r="AA636" i="4" s="1"/>
  <c r="AB636" i="4" s="1"/>
  <c r="G636" i="4"/>
  <c r="AC636" i="4"/>
  <c r="H637" i="4"/>
  <c r="K637" i="4" l="1"/>
  <c r="AD636" i="4"/>
  <c r="AE636" i="4" s="1"/>
  <c r="AI636" i="4"/>
  <c r="AG636" i="4"/>
  <c r="C637" i="4" s="1"/>
  <c r="AF636" i="4"/>
  <c r="AH636" i="4" l="1"/>
  <c r="D637" i="4" s="1"/>
  <c r="B637" i="4"/>
  <c r="AJ636" i="4"/>
  <c r="AL637" i="4"/>
  <c r="AK637" i="4"/>
  <c r="AN638" i="4" a="1"/>
  <c r="AM637" i="4" a="1"/>
  <c r="O638" i="4"/>
  <c r="AN638" i="4" l="1"/>
  <c r="AM637" i="4"/>
  <c r="I637" i="4"/>
  <c r="L637" i="4"/>
  <c r="U637" i="4" s="1"/>
  <c r="V637" i="4" s="1"/>
  <c r="E637" i="4"/>
  <c r="F637" i="4" l="1"/>
  <c r="Y637" i="4"/>
  <c r="W637" i="4"/>
  <c r="M637" i="4"/>
  <c r="Z637" i="4"/>
  <c r="X637" i="4" l="1"/>
  <c r="AA637" i="4" s="1"/>
  <c r="AB637" i="4" s="1"/>
  <c r="N637" i="4"/>
  <c r="G637" i="4" s="1"/>
  <c r="P637" i="4"/>
  <c r="R637" i="4"/>
  <c r="Q637" i="4" l="1"/>
  <c r="S637" i="4" s="1"/>
  <c r="AC637" i="4"/>
  <c r="H638" i="4"/>
  <c r="K638" i="4" l="1"/>
  <c r="AD637" i="4"/>
  <c r="AE637" i="4" s="1"/>
  <c r="AI637" i="4"/>
  <c r="AJ637" i="4" s="1"/>
  <c r="AG637" i="4"/>
  <c r="C638" i="4" s="1"/>
  <c r="AF637" i="4"/>
  <c r="T637" i="4"/>
  <c r="AK638" i="4" l="1"/>
  <c r="AH637" i="4"/>
  <c r="D638" i="4" s="1"/>
  <c r="AL638" i="4"/>
  <c r="B638" i="4"/>
  <c r="AM638" i="4" a="1"/>
  <c r="O639" i="4"/>
  <c r="AN639" i="4" a="1"/>
  <c r="AN639" i="4" l="1"/>
  <c r="AM638" i="4"/>
  <c r="I638" i="4"/>
  <c r="L638" i="4"/>
  <c r="U638" i="4" s="1"/>
  <c r="V638" i="4" s="1"/>
  <c r="E638" i="4"/>
  <c r="F638" i="4" l="1"/>
  <c r="M638" i="4"/>
  <c r="W638" i="4"/>
  <c r="Y638" i="4"/>
  <c r="Z638" i="4"/>
  <c r="X638" i="4" l="1"/>
  <c r="AA638" i="4" s="1"/>
  <c r="AB638" i="4" s="1"/>
  <c r="P638" i="4"/>
  <c r="N638" i="4"/>
  <c r="G638" i="4" s="1"/>
  <c r="R638" i="4"/>
  <c r="Q638" i="4" l="1"/>
  <c r="S638" i="4" s="1"/>
  <c r="T638" i="4" s="1"/>
  <c r="H639" i="4"/>
  <c r="AC638" i="4"/>
  <c r="K639" i="4" l="1"/>
  <c r="AD638" i="4"/>
  <c r="AE638" i="4" s="1"/>
  <c r="AI638" i="4"/>
  <c r="AJ638" i="4" s="1"/>
  <c r="AG638" i="4"/>
  <c r="C639" i="4" s="1"/>
  <c r="AF638" i="4"/>
  <c r="AH638" i="4" l="1"/>
  <c r="D639" i="4" s="1"/>
  <c r="L639" i="4" s="1"/>
  <c r="U639" i="4" s="1"/>
  <c r="V639" i="4" s="1"/>
  <c r="AL639" i="4"/>
  <c r="B639" i="4"/>
  <c r="AK639" i="4"/>
  <c r="O640" i="4"/>
  <c r="AM639" i="4" a="1"/>
  <c r="AN640" i="4" a="1"/>
  <c r="AN640" i="4" l="1"/>
  <c r="AM639" i="4"/>
  <c r="W639" i="4"/>
  <c r="M639" i="4"/>
  <c r="P639" i="4" s="1"/>
  <c r="Y639" i="4"/>
  <c r="I639" i="4"/>
  <c r="E639" i="4"/>
  <c r="R639" i="4"/>
  <c r="Z639" i="4"/>
  <c r="N639" i="4" l="1"/>
  <c r="Q639" i="4" s="1"/>
  <c r="S639" i="4" s="1"/>
  <c r="T639" i="4" s="1"/>
  <c r="F639" i="4"/>
  <c r="H640" i="4"/>
  <c r="K640" i="4" l="1"/>
  <c r="G639" i="4"/>
  <c r="X639" i="4"/>
  <c r="AA639" i="4" s="1"/>
  <c r="AB639" i="4" s="1"/>
  <c r="AC639" i="4"/>
  <c r="AI639" i="4" l="1"/>
  <c r="AD639" i="4"/>
  <c r="AE639" i="4" s="1"/>
  <c r="AG639" i="4"/>
  <c r="C640" i="4" s="1"/>
  <c r="AF639" i="4"/>
  <c r="AH639" i="4" l="1"/>
  <c r="D640" i="4" s="1"/>
  <c r="B640" i="4"/>
  <c r="AJ639" i="4"/>
  <c r="AL640" i="4"/>
  <c r="AK640" i="4"/>
  <c r="AM640" i="4" a="1"/>
  <c r="O641" i="4"/>
  <c r="AN641" i="4" a="1"/>
  <c r="AN641" i="4" l="1"/>
  <c r="AM640" i="4"/>
  <c r="I640" i="4"/>
  <c r="L640" i="4"/>
  <c r="U640" i="4" s="1"/>
  <c r="V640" i="4" s="1"/>
  <c r="E640" i="4"/>
  <c r="F640" i="4" l="1"/>
  <c r="W640" i="4"/>
  <c r="Y640" i="4"/>
  <c r="M640" i="4"/>
  <c r="Z640" i="4"/>
  <c r="X640" i="4" l="1"/>
  <c r="AA640" i="4" s="1"/>
  <c r="AB640" i="4" s="1"/>
  <c r="P640" i="4"/>
  <c r="N640" i="4"/>
  <c r="R640" i="4"/>
  <c r="Q640" i="4" l="1"/>
  <c r="S640" i="4" s="1"/>
  <c r="G640" i="4"/>
  <c r="H641" i="4"/>
  <c r="AC640" i="4"/>
  <c r="K641" i="4" l="1"/>
  <c r="AI640" i="4"/>
  <c r="AJ640" i="4" s="1"/>
  <c r="AD640" i="4"/>
  <c r="AE640" i="4" s="1"/>
  <c r="AG640" i="4"/>
  <c r="C641" i="4" s="1"/>
  <c r="AF640" i="4"/>
  <c r="T640" i="4"/>
  <c r="AH640" i="4" l="1"/>
  <c r="D641" i="4" s="1"/>
  <c r="L641" i="4" s="1"/>
  <c r="U641" i="4" s="1"/>
  <c r="V641" i="4" s="1"/>
  <c r="AK641" i="4"/>
  <c r="B641" i="4"/>
  <c r="AL641" i="4"/>
  <c r="AM641" i="4" a="1"/>
  <c r="AN642" i="4" a="1"/>
  <c r="AN642" i="4" l="1"/>
  <c r="AM641" i="4"/>
  <c r="Y641" i="4"/>
  <c r="M641" i="4"/>
  <c r="P641" i="4" s="1"/>
  <c r="W641" i="4"/>
  <c r="I641" i="4"/>
  <c r="E641" i="4"/>
  <c r="R641" i="4"/>
  <c r="Z641" i="4"/>
  <c r="N641" i="4" l="1"/>
  <c r="Q641" i="4" s="1"/>
  <c r="S641" i="4" s="1"/>
  <c r="T641" i="4" s="1"/>
  <c r="F641" i="4"/>
  <c r="G641" i="4" l="1"/>
  <c r="X641" i="4"/>
  <c r="AA641" i="4" s="1"/>
  <c r="AB641" i="4" s="1"/>
  <c r="AC641" i="4"/>
  <c r="C31" i="4" l="1"/>
  <c r="AI641" i="4"/>
  <c r="AJ641" i="4" s="1"/>
  <c r="AD641" i="4"/>
  <c r="AE641" i="4" s="1"/>
  <c r="AG641" i="4"/>
  <c r="AF641" i="4"/>
  <c r="AH64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611C094-2AE6-4C82-A936-401C0E9BF413}" name="IDB-Sky2025V2" type="4" refreshedVersion="0" background="1">
    <webPr xml="1" sourceData="1" url="C:\Users\wnxiw\Desktop\DB-Sky2025\IDB-Sky2025V2.xml" htmlTables="1" htmlFormat="all"/>
  </connection>
  <connection id="3" xr16:uid="{B479E1BE-9111-4A49-AA36-004D68B2CE36}" name="IDB-Sky2025V21" type="4" refreshedVersion="0" background="1">
    <webPr xml="1" sourceData="1" url="C:\Users\wnxiw\Desktop\DB-Sky2025\IDB-Sky2025V2.xml" htmlTables="1" htmlFormat="all"/>
  </connection>
  <connection id="4" xr16:uid="{30A2137F-907E-4FCE-A573-06E2CAE1B666}" name="IDB-Sky2025V22" type="4" refreshedVersion="0" background="1">
    <webPr xml="1" sourceData="1" url="C:\Users\wnxiw\Desktop\DB-Sky2025\IDB-Sky2025V2.xml" htmlTables="1" htmlFormat="all"/>
  </connection>
  <connection id="5" xr16:uid="{00000000-0015-0000-FFFF-FFFF01000000}" name="test2" type="4" refreshedVersion="0" background="1">
    <webPr xml="1" sourceData="1" url="G:\test2.xml" htmlTables="1" htmlFormat="all"/>
  </connection>
  <connection id="6" xr16:uid="{00000000-0015-0000-FFFF-FFFF02000000}" name="test21" type="4" refreshedVersion="0" background="1">
    <webPr xml="1" sourceData="1" url="G:\test2.xml" htmlTables="1" htmlFormat="all"/>
  </connection>
  <connection id="7" xr16:uid="{00000000-0015-0000-FFFF-FFFF03000000}" name="test3" type="4" refreshedVersion="0" background="1">
    <webPr xml="1" sourceData="1" url="G:\test3.xml" htmlTables="1" htmlFormat="all"/>
  </connection>
  <connection id="8" xr16:uid="{00000000-0015-0000-FFFF-FFFF04000000}" name="test31" type="4" refreshedVersion="0" background="1">
    <webPr xml="1" sourceData="1" url="G:\test3.xml"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<sst xmlns="http://schemas.openxmlformats.org/spreadsheetml/2006/main" count="474" uniqueCount="357">
  <si>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</si>
  <si>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</si>
  <si>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</si>
  <si>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</si>
  <si>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</si>
  <si>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</si>
  <si>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</si>
  <si>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</si>
  <si>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</si>
  <si>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</si>
  <si>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</si>
  <si>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</si>
  <si>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</si>
  <si>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</si>
  <si>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</si>
  <si>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</si>
  <si>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</si>
  <si>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</si>
  <si>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</si>
  <si>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</si>
  <si>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</si>
  <si>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</si>
  <si>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</si>
  <si>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</si>
  <si>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</si>
  <si>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</si>
  <si>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</si>
  <si>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</si>
  <si>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</si>
  <si>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</si>
  <si>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</si>
  <si>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</si>
  <si>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</si>
  <si>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</si>
  <si>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</si>
  <si>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</si>
  <si>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</si>
  <si>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</si>
  <si>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</si>
  <si>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</si>
  <si>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</si>
  <si>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</si>
  <si>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</si>
  <si>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</si>
  <si>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</si>
  <si>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</si>
  <si>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</si>
  <si>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</si>
  <si>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</si>
  <si>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</si>
  <si>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</si>
  <si>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</si>
  <si>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</si>
  <si>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</si>
  <si>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</si>
  <si>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</si>
  <si>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</si>
  <si>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</si>
  <si>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</si>
  <si>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</si>
  <si>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</si>
  <si>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</si>
  <si>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</si>
  <si>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</si>
  <si>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</si>
  <si>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</si>
  <si>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</si>
  <si>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</si>
  <si>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</si>
  <si>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</si>
  <si>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</si>
  <si>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</si>
  <si>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</si>
  <si>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</si>
  <si>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</si>
  <si>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</si>
  <si>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</si>
  <si>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</si>
  <si>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</si>
  <si>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</si>
  <si>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</si>
  <si>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</si>
  <si>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</si>
  <si>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</si>
  <si>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</si>
  <si>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</si>
  <si>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</si>
  <si>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</si>
  <si>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</si>
  <si>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</si>
  <si>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</si>
  <si>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</si>
  <si>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</si>
  <si>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</si>
  <si>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</si>
  <si>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</si>
  <si>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</si>
  <si>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</si>
  <si>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</si>
  <si>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</si>
  <si>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</si>
  <si>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</si>
  <si>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</si>
  <si>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</si>
  <si>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</si>
  <si>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</si>
  <si>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</si>
  <si>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</si>
  <si>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</si>
  <si>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</si>
  <si>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</si>
  <si>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</si>
  <si>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</si>
  <si>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</si>
  <si>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</si>
  <si>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</si>
  <si>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</si>
  <si>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</si>
  <si>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</si>
  <si>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</si>
  <si>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</si>
  <si>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</si>
  <si>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</si>
  <si>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</si>
  <si>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</si>
  <si>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</si>
  <si>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</si>
  <si>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</si>
  <si>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</si>
  <si>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</si>
  <si>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</si>
  <si>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</si>
  <si>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</si>
  <si>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</si>
  <si>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</si>
  <si>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</si>
  <si>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</si>
  <si>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</si>
  <si>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</si>
  <si>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</si>
  <si>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</si>
  <si>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</si>
  <si>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</si>
  <si>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</si>
  <si>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</si>
  <si>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</si>
  <si>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</si>
  <si>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</si>
  <si>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</si>
  <si>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</si>
  <si>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</si>
  <si>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</si>
  <si>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</si>
  <si>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</si>
  <si>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</si>
  <si>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</si>
  <si>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</si>
  <si>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</si>
  <si>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</si>
  <si>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</si>
  <si>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</si>
  <si>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</si>
  <si>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</si>
  <si>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</si>
  <si>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</si>
  <si>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</si>
  <si>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</si>
  <si>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</si>
  <si>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</si>
  <si>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</si>
  <si>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</si>
  <si>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</si>
  <si>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</si>
  <si>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</si>
  <si>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</si>
  <si>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</si>
  <si>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</si>
  <si>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</si>
  <si>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</si>
  <si>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</si>
  <si>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</si>
  <si>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</si>
  <si>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</si>
  <si>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</si>
  <si>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</si>
  <si>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</si>
  <si>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</si>
  <si>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</si>
  <si>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</si>
  <si>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</si>
  <si>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</si>
  <si>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</si>
  <si>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</si>
  <si>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</si>
  <si>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</si>
  <si>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</si>
  <si>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</si>
  <si>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</si>
  <si>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</si>
  <si>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</si>
  <si>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</si>
  <si>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</si>
  <si>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</si>
  <si>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</si>
  <si>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</si>
  <si>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</si>
  <si>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</si>
  <si>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</si>
  <si>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</si>
  <si>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</si>
  <si>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</si>
  <si>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</si>
  <si>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</si>
  <si>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</si>
  <si>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</si>
  <si>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</si>
  <si>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</si>
  <si>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</si>
  <si>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</si>
  <si>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</si>
  <si>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</si>
  <si>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</si>
  <si>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</si>
  <si>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</si>
  <si>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</si>
  <si>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</si>
  <si>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</si>
  <si>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</si>
  <si>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</si>
  <si>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</si>
  <si>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</si>
  <si>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</si>
  <si>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</si>
  <si>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</si>
  <si>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</si>
  <si>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</si>
  <si>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</si>
  <si>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</si>
  <si>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</si>
  <si>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</si>
  <si>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</si>
  <si>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</si>
  <si>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</si>
  <si>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</si>
  <si>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</si>
  <si>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</si>
  <si>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</si>
  <si>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</si>
  <si>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</si>
  <si>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</si>
  <si>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</si>
  <si>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</si>
  <si>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</si>
  <si>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</si>
  <si>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</si>
  <si>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</si>
  <si>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</si>
  <si>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</si>
  <si>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</si>
  <si>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</si>
  <si>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</si>
  <si>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</si>
  <si>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</si>
  <si>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</si>
  <si>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</si>
  <si>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</si>
  <si>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</si>
  <si>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</si>
  <si>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</si>
  <si>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</si>
  <si>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</si>
  <si>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</si>
  <si>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</si>
  <si>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</si>
  <si>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</si>
  <si>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</si>
  <si>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</si>
  <si>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</si>
  <si>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</si>
  <si>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</si>
  <si>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</si>
  <si>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</si>
  <si>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</si>
  <si>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</si>
  <si>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r>
      <t>z</t>
    </r>
    <r>
      <rPr>
        <i/>
        <vertAlign val="subscript"/>
        <sz val="11"/>
        <rFont val="Times New Roman"/>
        <family val="1"/>
      </rPr>
      <t>end</t>
    </r>
    <phoneticPr fontId="1" type="noConversion"/>
  </si>
  <si>
    <r>
      <rPr>
        <i/>
        <sz val="11"/>
        <color theme="1"/>
        <rFont val="Times New Roman"/>
        <family val="1"/>
      </rPr>
      <t>z</t>
    </r>
    <r>
      <rPr>
        <i/>
        <vertAlign val="subscript"/>
        <sz val="11"/>
        <color theme="1"/>
        <rFont val="Times New Roman"/>
        <family val="1"/>
      </rPr>
      <t>end</t>
    </r>
    <phoneticPr fontId="1" type="noConversion"/>
  </si>
  <si>
    <r>
      <t>版权所有：陈祖煜（电邮地址：chenzuyu@cashq.ac.cn</t>
    </r>
    <r>
      <rPr>
        <sz val="16"/>
        <color theme="1"/>
        <rFont val="隶书"/>
        <family val="3"/>
        <charset val="134"/>
      </rPr>
      <t>）</t>
    </r>
    <phoneticPr fontId="1" type="noConversion"/>
  </si>
  <si>
    <r>
      <t xml:space="preserve">                                   </t>
    </r>
    <r>
      <rPr>
        <sz val="11"/>
        <color theme="1"/>
        <rFont val="宋体"/>
        <family val="3"/>
        <charset val="134"/>
      </rPr>
      <t>特别声明：作者对本计算表格的使用不承担任何责任</t>
    </r>
    <phoneticPr fontId="1" type="noConversion"/>
  </si>
  <si>
    <t>输入参数</t>
    <phoneticPr fontId="1" type="noConversion"/>
  </si>
  <si>
    <t>项目名称</t>
    <phoneticPr fontId="1" type="noConversion"/>
  </si>
  <si>
    <t>计算编号</t>
    <phoneticPr fontId="1" type="noConversion"/>
  </si>
  <si>
    <t>计算人</t>
    <phoneticPr fontId="1" type="noConversion"/>
  </si>
  <si>
    <t>审核人</t>
    <phoneticPr fontId="1" type="noConversion"/>
  </si>
  <si>
    <t>计算日期</t>
    <phoneticPr fontId="1" type="noConversion"/>
  </si>
  <si>
    <t>计算单位</t>
    <phoneticPr fontId="1" type="noConversion"/>
  </si>
  <si>
    <t>渠道底部高程，单位：m</t>
    <phoneticPr fontId="1" type="noConversion"/>
  </si>
  <si>
    <t>入库流量，单位：m3/s</t>
    <phoneticPr fontId="1" type="noConversion"/>
  </si>
  <si>
    <t>死水位高程，单位：m</t>
    <phoneticPr fontId="1" type="noConversion"/>
  </si>
  <si>
    <t>初始库水位，单位： m</t>
    <phoneticPr fontId="1" type="noConversion"/>
  </si>
  <si>
    <t>溃口（导流槽）初始宽度，单位： m</t>
    <phoneticPr fontId="1" type="noConversion"/>
  </si>
  <si>
    <t>水位高程 （m）</t>
    <phoneticPr fontId="1" type="noConversion"/>
  </si>
  <si>
    <t>水库库容  （百万m3）</t>
    <phoneticPr fontId="1" type="noConversion"/>
  </si>
  <si>
    <t>宽顶堰流量系数</t>
    <phoneticPr fontId="1" type="noConversion"/>
  </si>
  <si>
    <t>侧收缩系数</t>
    <phoneticPr fontId="1" type="noConversion"/>
  </si>
  <si>
    <t>综合流量系数</t>
    <phoneticPr fontId="1" type="noConversion"/>
  </si>
  <si>
    <t>尾水比例</t>
    <phoneticPr fontId="1" type="noConversion"/>
  </si>
  <si>
    <t>注意：C=mq*mb*Sqrt(2g)；仅需输入mq、mb或者输入C</t>
    <phoneticPr fontId="1" type="noConversion"/>
  </si>
  <si>
    <t>启动流速，单位：m/s</t>
    <phoneticPr fontId="1" type="noConversion"/>
  </si>
  <si>
    <t>冲刷系数a</t>
    <phoneticPr fontId="1" type="noConversion"/>
  </si>
  <si>
    <t>冲刷系数b</t>
    <phoneticPr fontId="1" type="noConversion"/>
  </si>
  <si>
    <t>粘聚力，单位：kPa</t>
    <phoneticPr fontId="1" type="noConversion"/>
  </si>
  <si>
    <t>摩擦角，单位：°</t>
    <phoneticPr fontId="1" type="noConversion"/>
  </si>
  <si>
    <t>坝体材料容重</t>
    <phoneticPr fontId="1" type="noConversion"/>
  </si>
  <si>
    <t>初始溃口倾角</t>
    <phoneticPr fontId="1" type="noConversion"/>
  </si>
  <si>
    <t>结束高程, m</t>
    <phoneticPr fontId="1" type="noConversion"/>
  </si>
  <si>
    <t>水量平衡</t>
    <phoneticPr fontId="1" type="noConversion"/>
  </si>
  <si>
    <r>
      <t xml:space="preserve">       </t>
    </r>
    <r>
      <rPr>
        <b/>
        <sz val="28"/>
        <color theme="1"/>
        <rFont val="宋体"/>
        <family val="3"/>
        <charset val="134"/>
      </rPr>
      <t>溃坝分析电子计算表格</t>
    </r>
    <r>
      <rPr>
        <b/>
        <sz val="28"/>
        <color theme="1"/>
        <rFont val="Times New Roman"/>
        <family val="1"/>
      </rPr>
      <t>(DB-Sky) V2.0</t>
    </r>
    <phoneticPr fontId="1" type="noConversion"/>
  </si>
  <si>
    <r>
      <rPr>
        <b/>
        <i/>
        <sz val="14"/>
        <color theme="1"/>
        <rFont val="宋体"/>
        <family val="3"/>
        <charset val="134"/>
      </rPr>
      <t>发布日期</t>
    </r>
    <r>
      <rPr>
        <b/>
        <i/>
        <sz val="14"/>
        <color theme="1"/>
        <rFont val="Times New Roman"/>
        <family val="3"/>
      </rPr>
      <t xml:space="preserve"> 2025.01.18</t>
    </r>
    <phoneticPr fontId="1" type="noConversion"/>
  </si>
  <si>
    <t>当前库容</t>
    <phoneticPr fontId="1" type="noConversion"/>
  </si>
  <si>
    <r>
      <t>W (10</t>
    </r>
    <r>
      <rPr>
        <vertAlign val="superscript"/>
        <sz val="11"/>
        <rFont val="Times New Roman"/>
        <family val="1"/>
      </rPr>
      <t>6</t>
    </r>
    <r>
      <rPr>
        <sz val="11"/>
        <rFont val="Times New Roman"/>
        <family val="1"/>
      </rPr>
      <t>m</t>
    </r>
    <r>
      <rPr>
        <vertAlign val="superscript"/>
        <sz val="11"/>
        <rFont val="Times New Roman"/>
        <family val="1"/>
      </rPr>
      <t>3</t>
    </r>
    <r>
      <rPr>
        <sz val="11"/>
        <rFont val="Times New Roman"/>
        <family val="1"/>
      </rPr>
      <t>)</t>
    </r>
    <phoneticPr fontId="1" type="noConversion"/>
  </si>
  <si>
    <t>拟合参数计算库容结果</t>
    <phoneticPr fontId="1" type="noConversion"/>
  </si>
  <si>
    <t xml:space="preserve">       Dam Breach Analysis DB-IWHR V2.0</t>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</si>
  <si>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</si>
  <si>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Issued   2025.06.14</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</si>
  <si>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</si>
  <si>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</si>
  <si>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</si>
  <si>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</si>
  <si>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</si>
  <si>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</si>
  <si>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</si>
  <si>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W~H curve coefficient1</t>
    <phoneticPr fontId="1" type="noConversion"/>
  </si>
  <si>
    <t>W~H curve coefficient2</t>
    <phoneticPr fontId="1" type="noConversion"/>
  </si>
  <si>
    <t>W~H curve coefficient3</t>
    <phoneticPr fontId="1" type="noConversion"/>
  </si>
  <si>
    <t>Incipient velocity,m/s</t>
    <phoneticPr fontId="1" type="noConversion"/>
  </si>
  <si>
    <t>Erosion coefficienta</t>
    <phoneticPr fontId="1" type="noConversion"/>
  </si>
  <si>
    <t>Erosion coefficientb</t>
    <phoneticPr fontId="1" type="noConversion"/>
  </si>
  <si>
    <t>Incipient shear stress</t>
    <phoneticPr fontId="1" type="noConversion"/>
  </si>
  <si>
    <t>Elevations of reservoir water level, beginning, m</t>
    <phoneticPr fontId="1" type="noConversion"/>
  </si>
  <si>
    <t>Channel Width, beginning, m</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</si>
  <si>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</si>
  <si>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</si>
  <si>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</si>
  <si>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</si>
  <si>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Specific gravity</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</si>
  <si>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</si>
  <si>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</si>
  <si>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</si>
  <si>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</si>
  <si>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</si>
  <si>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</si>
  <si>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Time</t>
    <phoneticPr fontId="1" type="noConversion"/>
  </si>
  <si>
    <t>Total discharge capacity</t>
    <phoneticPr fontId="1" type="noConversion"/>
  </si>
  <si>
    <t>cohesion</t>
    <phoneticPr fontId="1" type="noConversion"/>
  </si>
  <si>
    <t>friction angle</t>
    <phoneticPr fontId="1" type="noConversion"/>
  </si>
  <si>
    <t>Elevation ending, m</t>
    <phoneticPr fontId="1" type="noConversion"/>
  </si>
  <si>
    <r>
      <t>Copy Right</t>
    </r>
    <r>
      <rPr>
        <sz val="16"/>
        <color theme="1"/>
        <rFont val="宋体"/>
        <family val="3"/>
        <charset val="134"/>
      </rPr>
      <t>：</t>
    </r>
    <r>
      <rPr>
        <sz val="16"/>
        <color theme="1"/>
        <rFont val="Times New Roman"/>
        <family val="1"/>
      </rPr>
      <t>Chen ZuYu</t>
    </r>
    <r>
      <rPr>
        <sz val="16"/>
        <color theme="1"/>
        <rFont val="宋体"/>
        <family val="3"/>
        <charset val="134"/>
      </rPr>
      <t>（</t>
    </r>
    <r>
      <rPr>
        <sz val="16"/>
        <color theme="1"/>
        <rFont val="Times New Roman"/>
        <family val="1"/>
      </rPr>
      <t>Email</t>
    </r>
    <r>
      <rPr>
        <sz val="16"/>
        <color theme="1"/>
        <rFont val="宋体"/>
        <family val="3"/>
        <charset val="134"/>
      </rPr>
      <t>：</t>
    </r>
    <r>
      <rPr>
        <sz val="16"/>
        <color theme="1"/>
        <rFont val="Times New Roman"/>
        <family val="1"/>
      </rPr>
      <t>chenzuy</t>
    </r>
    <r>
      <rPr>
        <sz val="16"/>
        <color theme="1"/>
        <rFont val="隶书"/>
        <family val="3"/>
        <charset val="134"/>
      </rPr>
      <t>u</t>
    </r>
    <r>
      <rPr>
        <sz val="16"/>
        <color theme="1"/>
        <rFont val="Times New Roman"/>
        <family val="1"/>
      </rPr>
      <t>@cashq.ac.cn</t>
    </r>
    <r>
      <rPr>
        <sz val="16"/>
        <color theme="1"/>
        <rFont val="宋体"/>
        <family val="3"/>
        <charset val="134"/>
      </rPr>
      <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</si>
</sst>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 numFmtId="184" formatCode="0.000_);[Red]\(0.000\)"/>
  </numFmts>
  <fonts count="120"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8"/>
      <color theme="1"/>
      <name val="宋体"/>
      <family val="3"/>
      <charset val="134"/>
    </font>
    <font>
      <sz val="11"/>
      <color rgb="FF000000"/>
      <name val="Calibri"/>
      <family val="2"/>
    </font>
    <font>
      <sz val="9"/>
      <color rgb="FF000000"/>
      <name val="Microsoft YaHei UI"/>
      <family val="2"/>
      <charset val="134"/>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i/>
      <sz val="11"/>
      <name val="等线"/>
      <family val="3"/>
      <charset val="134"/>
    </font>
    <font>
      <sz val="9"/>
      <color rgb="FF000000"/>
      <name val="宋体"/>
      <family val="3"/>
      <charset val="134"/>
    </font>
    <font>
      <b/>
      <sz val="16"/>
      <color rgb="FF000000"/>
      <name val="宋体"/>
      <family val="3"/>
      <charset val="134"/>
    </font>
    <font>
      <sz val="11"/>
      <color rgb="FF000000"/>
      <name val="宋体"/>
      <family val="3"/>
      <charset val="134"/>
    </font>
    <font>
      <b/>
      <sz val="14"/>
      <color rgb="FF000000"/>
      <name val="宋体"/>
      <family val="3"/>
      <charset val="134"/>
    </font>
    <font>
      <sz val="14"/>
      <color rgb="FF000000"/>
      <name val="宋体"/>
      <family val="3"/>
      <charset val="134"/>
    </font>
    <font>
      <sz val="12"/>
      <color rgb="FF000000"/>
      <name val="宋体"/>
      <family val="3"/>
      <charset val="134"/>
    </font>
    <font>
      <b/>
      <sz val="16"/>
      <color theme="1"/>
      <name val="Symbol"/>
      <family val="1"/>
      <charset val="2"/>
    </font>
    <font>
      <b/>
      <sz val="28"/>
      <color theme="1"/>
      <name val="宋体"/>
      <family val="3"/>
      <charset val="134"/>
    </font>
    <font>
      <b/>
      <i/>
      <sz val="14"/>
      <color theme="1"/>
      <name val="宋体"/>
      <family val="3"/>
      <charset val="134"/>
    </font>
    <font>
      <b/>
      <i/>
      <sz val="14"/>
      <color theme="1"/>
      <name val="Times New Roman"/>
      <family val="3"/>
    </font>
    <font>
      <b/>
      <i/>
      <sz val="14"/>
      <color theme="1"/>
      <name val="Times New Roman"/>
      <family val="3"/>
      <charset val="134"/>
    </font>
    <font>
      <sz val="16"/>
      <color theme="1"/>
      <name val="宋体"/>
      <family val="3"/>
      <charset val="134"/>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6">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72">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13" xfId="0" applyNumberForma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98" fillId="2" borderId="0" xfId="2" applyNumberFormat="1" applyFont="1" applyFill="1" applyBorder="1" applyAlignment="1" applyProtection="1">
      <alignment horizontal="lef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1" fillId="2" borderId="0" xfId="2" applyNumberFormat="1" applyFont="1" applyFill="1" applyBorder="1" applyAlignment="1" applyProtection="1">
      <alignment horizontal="left" vertical="top"/>
      <protection locked="0"/>
    </xf>
    <xf numFmtId="176" fontId="101"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3" fillId="2" borderId="0" xfId="0" applyNumberFormat="1" applyFont="1" applyFill="1" applyAlignment="1" applyProtection="1">
      <alignment vertical="center" wrapText="1"/>
      <protection locked="0"/>
    </xf>
    <xf numFmtId="0" fontId="105"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1"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83" fontId="28" fillId="22" borderId="0" xfId="0" applyNumberFormat="1" applyFont="1" applyFill="1" applyAlignment="1">
      <alignment horizontal="center" vertical="center"/>
    </xf>
    <xf numFmtId="176" fontId="7" fillId="8" borderId="0" xfId="0" applyNumberFormat="1" applyFont="1" applyFill="1" applyProtection="1">
      <alignment vertical="center"/>
      <protection locked="0"/>
    </xf>
    <xf numFmtId="176" fontId="107" fillId="2" borderId="0" xfId="0" applyNumberFormat="1" applyFont="1" applyFill="1" applyAlignment="1" applyProtection="1">
      <alignment horizontal="center" vertical="center"/>
      <protection locked="0"/>
    </xf>
    <xf numFmtId="176" fontId="101" fillId="2" borderId="0" xfId="0" applyNumberFormat="1" applyFont="1" applyFill="1" applyProtection="1">
      <alignment vertical="center"/>
      <protection locked="0"/>
    </xf>
    <xf numFmtId="176" fontId="46" fillId="2" borderId="0" xfId="2" applyNumberFormat="1" applyFont="1" applyFill="1" applyBorder="1" applyAlignment="1" applyProtection="1">
      <alignment horizontal="left" vertical="center"/>
      <protection locked="0"/>
    </xf>
    <xf numFmtId="176" fontId="39" fillId="22" borderId="0" xfId="0" applyNumberFormat="1" applyFont="1" applyFill="1" applyAlignment="1" applyProtection="1">
      <alignment horizontal="center" vertical="top"/>
      <protection locked="0"/>
    </xf>
    <xf numFmtId="176" fontId="39" fillId="22" borderId="0" xfId="0" applyNumberFormat="1" applyFont="1" applyFill="1" applyAlignment="1">
      <alignment horizontal="center" vertical="top"/>
    </xf>
    <xf numFmtId="181" fontId="28" fillId="2" borderId="0" xfId="0" applyNumberFormat="1" applyFont="1" applyFill="1" applyAlignment="1" applyProtection="1">
      <alignment horizontal="center"/>
      <protection locked="0"/>
    </xf>
    <xf numFmtId="176" fontId="34" fillId="22" borderId="0" xfId="0" applyNumberFormat="1" applyFont="1" applyFill="1" applyAlignment="1" applyProtection="1">
      <alignment horizontal="center" vertical="center" wrapText="1"/>
      <protection locked="0"/>
    </xf>
    <xf numFmtId="176" fontId="39" fillId="22" borderId="0" xfId="0" applyNumberFormat="1" applyFont="1" applyFill="1" applyAlignment="1" applyProtection="1">
      <alignment horizontal="left" vertical="top"/>
      <protection locked="0"/>
    </xf>
    <xf numFmtId="176" fontId="114" fillId="0" borderId="0" xfId="0" applyNumberFormat="1" applyFont="1" applyAlignment="1" applyProtection="1">
      <alignment horizontal="center" vertical="center"/>
      <protection locked="0"/>
    </xf>
    <xf numFmtId="10" fontId="103" fillId="0" borderId="0" xfId="0" applyNumberFormat="1" applyFont="1" applyAlignment="1" applyProtection="1">
      <alignment horizontal="center" vertical="center"/>
      <protection locked="0"/>
    </xf>
    <xf numFmtId="176" fontId="19" fillId="0" borderId="24" xfId="0" applyNumberFormat="1" applyFont="1" applyBorder="1" applyAlignment="1" applyProtection="1">
      <alignment horizontal="center" vertical="center"/>
      <protection locked="0"/>
    </xf>
    <xf numFmtId="176" fontId="21" fillId="0" borderId="21" xfId="0" applyNumberFormat="1" applyFont="1" applyBorder="1" applyAlignment="1" applyProtection="1">
      <alignment horizontal="center" vertical="center"/>
      <protection locked="0"/>
    </xf>
    <xf numFmtId="178" fontId="7" fillId="0" borderId="10" xfId="0" applyNumberFormat="1" applyFont="1" applyBorder="1" applyAlignment="1" applyProtection="1">
      <alignment horizontal="center" vertical="center"/>
      <protection locked="0"/>
    </xf>
    <xf numFmtId="176" fontId="7" fillId="0" borderId="12" xfId="0" applyNumberFormat="1" applyFont="1" applyBorder="1" applyAlignment="1" applyProtection="1">
      <alignment horizontal="center" vertical="center"/>
      <protection locked="0"/>
    </xf>
    <xf numFmtId="176" fontId="7" fillId="0" borderId="25" xfId="0" applyNumberFormat="1" applyFont="1" applyBorder="1" applyAlignment="1" applyProtection="1">
      <alignment horizontal="center" vertical="center"/>
      <protection locked="0"/>
    </xf>
    <xf numFmtId="178" fontId="47" fillId="0" borderId="0" xfId="0" applyNumberFormat="1" applyFont="1" applyProtection="1">
      <alignment vertical="center"/>
      <protection locked="0"/>
    </xf>
    <xf numFmtId="184" fontId="34" fillId="16" borderId="2" xfId="0" applyNumberFormat="1" applyFont="1" applyFill="1" applyBorder="1" applyAlignment="1">
      <alignment horizontal="center" vertical="center"/>
    </xf>
    <xf numFmtId="179" fontId="28" fillId="0" borderId="0" xfId="0" applyNumberFormat="1" applyFont="1" applyProtection="1">
      <alignment vertical="center"/>
      <protection locked="0"/>
    </xf>
    <xf numFmtId="0" fontId="0" fillId="0" borderId="20" xfId="0" applyBorder="1" applyAlignment="1">
      <alignment horizontal="center" vertical="center"/>
    </xf>
    <xf numFmtId="0" fontId="0" fillId="0" borderId="20" xfId="0" applyBorder="1" applyAlignment="1">
      <alignment horizontal="centerContinuous" vertical="center"/>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118" fillId="3" borderId="0" xfId="0" applyNumberFormat="1" applyFont="1" applyFill="1" applyAlignment="1" applyProtection="1">
      <alignment horizontal="center" vertical="center"/>
      <protection locked="0"/>
    </xf>
    <xf numFmtId="176" fontId="93" fillId="3" borderId="0" xfId="0" applyNumberFormat="1" applyFont="1" applyFill="1" applyAlignment="1" applyProtection="1">
      <alignment horizontal="center" vertical="center"/>
      <protection locked="0"/>
    </xf>
    <xf numFmtId="176" fontId="85" fillId="2" borderId="0" xfId="0" applyNumberFormat="1" applyFont="1" applyFill="1" applyAlignment="1" applyProtection="1">
      <alignment horizontal="center" vertical="center" wrapText="1"/>
      <protection locked="0"/>
    </xf>
    <xf numFmtId="176" fontId="104"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2" fillId="2" borderId="0" xfId="0" applyNumberFormat="1" applyFont="1" applyFill="1" applyAlignment="1" applyProtection="1">
      <alignment horizontal="center" vertical="center" wrapText="1"/>
      <protection locked="0"/>
    </xf>
    <xf numFmtId="176" fontId="103" fillId="2" borderId="0" xfId="0" applyNumberFormat="1" applyFont="1" applyFill="1" applyAlignment="1" applyProtection="1">
      <alignment horizontal="center" vertical="center" wrapText="1"/>
      <protection locked="0"/>
    </xf>
    <xf numFmtId="176" fontId="101" fillId="2" borderId="0" xfId="0" applyNumberFormat="1" applyFont="1" applyFill="1" applyAlignment="1" applyProtection="1">
      <alignment horizontal="center" vertical="center" wrapText="1"/>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06" fillId="2" borderId="2" xfId="0" applyNumberFormat="1" applyFont="1" applyFill="1" applyBorder="1" applyAlignment="1" applyProtection="1">
      <alignment horizontal="left" vertical="center"/>
      <protection locked="0"/>
    </xf>
    <xf numFmtId="176" fontId="106" fillId="2" borderId="0" xfId="0" applyNumberFormat="1" applyFont="1" applyFill="1" applyAlignment="1" applyProtection="1">
      <alignment horizontal="left" vertical="center"/>
      <protection locked="0"/>
    </xf>
    <xf numFmtId="0" fontId="15" fillId="16" borderId="2" xfId="2" applyFont="1" applyFill="1" applyBorder="1" applyAlignment="1" applyProtection="1">
      <alignment horizontal="center" vertical="center"/>
      <protection locked="0"/>
    </xf>
    <xf numFmtId="0" fontId="0" fillId="0" borderId="7" xfId="0" applyBorder="1" applyAlignment="1">
      <alignment horizontal="center" vertical="center"/>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0" fontId="86" fillId="2"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176" fontId="20" fillId="2" borderId="2" xfId="0" applyNumberFormat="1"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59" fillId="2"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3" fillId="2" borderId="0" xfId="0" applyNumberFormat="1" applyFont="1" applyFill="1" applyAlignment="1" applyProtection="1">
      <alignment horizontal="left" vertical="center"/>
      <protection locked="0"/>
    </xf>
    <xf numFmtId="176" fontId="14" fillId="10"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0" fontId="5" fillId="3" borderId="0" xfId="0" applyFont="1" applyFill="1" applyAlignment="1">
      <alignment horizontal="center" vertical="center"/>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4">
    <xsd:schema xmlns:xsd="http://www.w3.org/2001/XMLSchema" xmlns="">
      <xsd:element nillable="true" name="IDBmodelinfo">
        <xsd:complexType>
          <xsd:sequence minOccurs="0">
            <xsd:element minOccurs="0" nillable="true" name="Lake" form="unqualified">
              <xsd:complexType>
                <xsd:sequence minOccurs="0">
                  <xsd:element minOccurs="0" nillable="true" type="xsd:double" name="Z0" form="unqualified"/>
                  <xsd:element minOccurs="0" nillable="true" type="xsd:integer" name="Qin" form="unqualified"/>
                  <xsd:element minOccurs="0" nillable="true" type="xsd:double" name="Hr" form="unqualified"/>
                  <xsd:element minOccurs="0" nillable="true" type="xsd:double" name="p1" form="unqualified"/>
                  <xsd:element minOccurs="0" nillable="true" type="xsd:double" name="p2" form="unqualified"/>
                  <xsd:element minOccurs="0" nillable="true" type="xsd:double" name="p3" form="unqualified"/>
                  <xsd:element minOccurs="0" nillable="true" type="xsd:double"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integer" name="tc" form="unqualified"/>
                  <xsd:element minOccurs="0" nillable="true" type="xsd:double" name="a" form="unqualified"/>
                  <xsd:element minOccurs="0" nillable="true" type="xsd:double" name="b" form="unqualified"/>
                  <xsd:element minOccurs="0" nillable="true" type="xsd:double" name="mq" form="unqualified"/>
                  <xsd:element minOccurs="0" nillable="true" type="xsd:double" name="mb" form="unqualified"/>
                  <xsd:element minOccurs="0" nillable="true" type="xsd:double" name="m" form="unqualified"/>
                </xsd:sequence>
              </xsd:complexType>
            </xsd:element>
            <xsd:element minOccurs="0" nillable="true" name="Enlarge" form="unqualified">
              <xsd:complexType>
                <xsd:sequence minOccurs="0">
                  <xsd:element minOccurs="0" nillable="true" type="xsd:integer" name="Coh" form="unqualified"/>
                  <xsd:element minOccurs="0" nillable="true" type="xsd:integer" name="fai" form="unqualified"/>
                  <xsd:element minOccurs="0" nillable="true" type="xsd:double" name="gamma" form="unqualified"/>
                  <xsd:element minOccurs="0" nillable="true" type="xsd:integer" name="beta1" form="unqualified"/>
                  <xsd:element minOccurs="0" nillable="true" type="xsd:double" name="m1" form="unqualified"/>
                  <xsd:element minOccurs="0" nillable="true" type="xsd:double" name="m2" form="unqualified"/>
                  <xsd:element minOccurs="0" nillable="true" type="xsd:double" name="zend" form="unqualified"/>
                  <xsd:element minOccurs="0" nillable="true" type="xsd:double" name="d50" form="unqualified"/>
                  <xsd:element minOccurs="0" nillable="true" type="xsd:integer" name="density" form="unqualified"/>
                  <xsd:element minOccurs="0" nillable="true" type="xsd:double" name="voidratio" form="unqualified"/>
                  <xsd:element minOccurs="0" nillable="true" type="xsd:double" name="Gs" form="unqualified"/>
                  <xsd:element minOccurs="0" nillable="true" type="xsd:integer" name="Len" form="unqualified"/>
                  <xsd:element minOccurs="0" nillable="true" type="xsd:double" name="roughness" form="unqualified"/>
                </xsd:sequence>
              </xsd:complexType>
            </xsd:element>
          </xsd:sequence>
        </xsd:complexType>
      </xsd:element>
    </xsd:schema>
  </Schema>
  <Map ID="9" Name="IDBmodelinfo_映射" RootElement="IDBmodelinfo" SchemaID="Schema4" ShowImportExportValidationErrors="false" AutoFit="true" Append="false" PreserveSortAFLayout="true" PreserveFormat="true">
    <DataBinding FileBinding="true" ConnectionID="4"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0.00000_ </c:formatCode>
                <c:ptCount val="149"/>
                <c:pt idx="0" formatCode="0.000_ ">
                  <c:v>1.0437246277716519E-2</c:v>
                </c:pt>
                <c:pt idx="1">
                  <c:v>2.2652492450863159E-2</c:v>
                </c:pt>
                <c:pt idx="2">
                  <c:v>3.5041614329929596E-2</c:v>
                </c:pt>
                <c:pt idx="3">
                  <c:v>4.7623275309154993E-2</c:v>
                </c:pt>
                <c:pt idx="4">
                  <c:v>6.041945380190672E-2</c:v>
                </c:pt>
                <c:pt idx="5">
                  <c:v>7.345615095944398E-2</c:v>
                </c:pt>
                <c:pt idx="6">
                  <c:v>8.6764335556587052E-2</c:v>
                </c:pt>
                <c:pt idx="7">
                  <c:v>0.10038122026988944</c:v>
                </c:pt>
                <c:pt idx="8">
                  <c:v>0.11435201696441838</c:v>
                </c:pt>
                <c:pt idx="9">
                  <c:v>0.12873240473774333</c:v>
                </c:pt>
                <c:pt idx="10">
                  <c:v>0.14359209335773121</c:v>
                </c:pt>
                <c:pt idx="11">
                  <c:v>0.15518419193320696</c:v>
                </c:pt>
                <c:pt idx="12">
                  <c:v>0.16715397871950521</c:v>
                </c:pt>
                <c:pt idx="13">
                  <c:v>0.17956179086487589</c:v>
                </c:pt>
                <c:pt idx="14">
                  <c:v>0.1924869224046791</c:v>
                </c:pt>
                <c:pt idx="15">
                  <c:v>0.20603343916334385</c:v>
                </c:pt>
                <c:pt idx="16">
                  <c:v>0.22034242988333125</c:v>
                </c:pt>
                <c:pt idx="17">
                  <c:v>0.23053046325404017</c:v>
                </c:pt>
                <c:pt idx="18">
                  <c:v>0.24101130979320762</c:v>
                </c:pt>
                <c:pt idx="19">
                  <c:v>0.25179653868682178</c:v>
                </c:pt>
                <c:pt idx="20">
                  <c:v>0.26292292711784349</c:v>
                </c:pt>
                <c:pt idx="21">
                  <c:v>0.27443527534208972</c:v>
                </c:pt>
                <c:pt idx="22">
                  <c:v>0.28638983720108679</c:v>
                </c:pt>
                <c:pt idx="23">
                  <c:v>0.29885888389773957</c:v>
                </c:pt>
                <c:pt idx="24">
                  <c:v>0.31193790036146907</c:v>
                </c:pt>
                <c:pt idx="25">
                  <c:v>0.32575748354700618</c:v>
                </c:pt>
                <c:pt idx="26">
                  <c:v>0.34050426796892963</c:v>
                </c:pt>
                <c:pt idx="27">
                  <c:v>0.34849319058610956</c:v>
                </c:pt>
                <c:pt idx="28">
                  <c:v>0.35710836910390537</c:v>
                </c:pt>
                <c:pt idx="29">
                  <c:v>0.36625572199133644</c:v>
                </c:pt>
                <c:pt idx="30">
                  <c:v>0.37609940143771614</c:v>
                </c:pt>
                <c:pt idx="31">
                  <c:v>0.38687504134905554</c:v>
                </c:pt>
                <c:pt idx="32">
                  <c:v>0.39898655881654355</c:v>
                </c:pt>
                <c:pt idx="33">
                  <c:v>0.41322282939746108</c:v>
                </c:pt>
                <c:pt idx="34">
                  <c:v>0.43151803088377549</c:v>
                </c:pt>
                <c:pt idx="35">
                  <c:v>0.44645515251050261</c:v>
                </c:pt>
                <c:pt idx="36">
                  <c:v>0.47428860017171559</c:v>
                </c:pt>
                <c:pt idx="37">
                  <c:v>0.48118791844256514</c:v>
                </c:pt>
                <c:pt idx="38">
                  <c:v>0.48852410286742043</c:v>
                </c:pt>
                <c:pt idx="39">
                  <c:v>0.49421828192672995</c:v>
                </c:pt>
                <c:pt idx="40">
                  <c:v>0.49821173665438112</c:v>
                </c:pt>
                <c:pt idx="41">
                  <c:v>0.50118110929507997</c:v>
                </c:pt>
                <c:pt idx="42">
                  <c:v>0.50349990018254498</c:v>
                </c:pt>
                <c:pt idx="43">
                  <c:v>0.50535016774060426</c:v>
                </c:pt>
                <c:pt idx="44">
                  <c:v>0.50683482244997502</c:v>
                </c:pt>
                <c:pt idx="45">
                  <c:v>0.50802054896047844</c:v>
                </c:pt>
                <c:pt idx="46">
                  <c:v>0.5089543360838843</c:v>
                </c:pt>
                <c:pt idx="47">
                  <c:v>0.50967109201727945</c:v>
                </c:pt>
                <c:pt idx="48">
                  <c:v>0.51019773048182149</c:v>
                </c:pt>
                <c:pt idx="49">
                  <c:v>0.51055559170114284</c:v>
                </c:pt>
                <c:pt idx="50">
                  <c:v>0.51076197589822347</c:v>
                </c:pt>
                <c:pt idx="51">
                  <c:v>0.51083116362731529</c:v>
                </c:pt>
                <c:pt idx="52">
                  <c:v>0.51090140415927054</c:v>
                </c:pt>
                <c:pt idx="53">
                  <c:v>0.51097272529296633</c:v>
                </c:pt>
                <c:pt idx="54">
                  <c:v>0.51104515592854483</c:v>
                </c:pt>
                <c:pt idx="55">
                  <c:v>0.51111872612677467</c:v>
                </c:pt>
                <c:pt idx="56">
                  <c:v>0.51119346717248937</c:v>
                </c:pt>
                <c:pt idx="57">
                  <c:v>0.51126941164244366</c:v>
                </c:pt>
                <c:pt idx="58">
                  <c:v>0.51134659347796385</c:v>
                </c:pt>
                <c:pt idx="59">
                  <c:v>0.5114250480628052</c:v>
                </c:pt>
                <c:pt idx="60">
                  <c:v>0.51150481230667111</c:v>
                </c:pt>
                <c:pt idx="61">
                  <c:v>0.51158592473489772</c:v>
                </c:pt>
                <c:pt idx="62">
                  <c:v>0.51166842558485859</c:v>
                </c:pt>
                <c:pt idx="63">
                  <c:v>0.51175235690970444</c:v>
                </c:pt>
                <c:pt idx="64">
                  <c:v>0.51183776269011994</c:v>
                </c:pt>
                <c:pt idx="65">
                  <c:v>0.51192468895485266</c:v>
                </c:pt>
                <c:pt idx="66">
                  <c:v>0.51201318391085704</c:v>
                </c:pt>
                <c:pt idx="67">
                  <c:v>0.51210329808398947</c:v>
                </c:pt>
                <c:pt idx="68">
                  <c:v>0.51219508447129891</c:v>
                </c:pt>
                <c:pt idx="69">
                  <c:v>0.51228859870608279</c:v>
                </c:pt>
                <c:pt idx="70">
                  <c:v>0.51238389923701455</c:v>
                </c:pt>
                <c:pt idx="71">
                  <c:v>0.51248104752281054</c:v>
                </c:pt>
                <c:pt idx="72">
                  <c:v>0.51258010824408395</c:v>
                </c:pt>
                <c:pt idx="73">
                  <c:v>0.51268114953424349</c:v>
                </c:pt>
                <c:pt idx="74">
                  <c:v>0.51278424323152938</c:v>
                </c:pt>
                <c:pt idx="75">
                  <c:v>0.51288946515455713</c:v>
                </c:pt>
                <c:pt idx="76">
                  <c:v>0.51299689540405202</c:v>
                </c:pt>
                <c:pt idx="77">
                  <c:v>0.5131066186938229</c:v>
                </c:pt>
                <c:pt idx="78">
                  <c:v>0.51321872471444707</c:v>
                </c:pt>
                <c:pt idx="79">
                  <c:v>0.51333330853362735</c:v>
                </c:pt>
                <c:pt idx="80">
                  <c:v>0.51345047103775432</c:v>
                </c:pt>
                <c:pt idx="81">
                  <c:v>0.51357031941987408</c:v>
                </c:pt>
                <c:pt idx="82">
                  <c:v>0.51369296772004558</c:v>
                </c:pt>
                <c:pt idx="83">
                  <c:v>0.51381853742498884</c:v>
                </c:pt>
                <c:pt idx="84">
                  <c:v>0.51394715813501357</c:v>
                </c:pt>
                <c:pt idx="85">
                  <c:v>0.51407896830749988</c:v>
                </c:pt>
                <c:pt idx="86">
                  <c:v>0.51421411608773016</c:v>
                </c:pt>
                <c:pt idx="87">
                  <c:v>0.51435276023969156</c:v>
                </c:pt>
                <c:pt idx="88">
                  <c:v>0.51449507119164817</c:v>
                </c:pt>
                <c:pt idx="89">
                  <c:v>0.51464123221390101</c:v>
                </c:pt>
                <c:pt idx="90">
                  <c:v>0.51479144074932193</c:v>
                </c:pt>
                <c:pt idx="91">
                  <c:v>0.51494590992108469</c:v>
                </c:pt>
                <c:pt idx="92">
                  <c:v>0.51510487024669838</c:v>
                </c:pt>
                <c:pt idx="93">
                  <c:v>0.51526857159318173</c:v>
                </c:pt>
                <c:pt idx="94">
                  <c:v>0.51543728541528211</c:v>
                </c:pt>
                <c:pt idx="95">
                  <c:v>0.51561130732738947</c:v>
                </c:pt>
                <c:pt idx="96">
                  <c:v>0.51579096007069847</c:v>
                </c:pt>
                <c:pt idx="97">
                  <c:v>0.51597659695083586</c:v>
                </c:pt>
                <c:pt idx="98">
                  <c:v>0.51616860583842139</c:v>
                </c:pt>
                <c:pt idx="99">
                  <c:v>0.51636741384694895</c:v>
                </c:pt>
                <c:pt idx="100">
                  <c:v>0.5165734928304464</c:v>
                </c:pt>
                <c:pt idx="101">
                  <c:v>0.51678736587959728</c:v>
                </c:pt>
                <c:pt idx="102">
                  <c:v>0.51700961504216025</c:v>
                </c:pt>
                <c:pt idx="103">
                  <c:v>0.51724089055545275</c:v>
                </c:pt>
                <c:pt idx="104">
                  <c:v>0.51748192196079268</c:v>
                </c:pt>
                <c:pt idx="105">
                  <c:v>0.51773353157985169</c:v>
                </c:pt>
                <c:pt idx="106">
                  <c:v>0.51799665098201264</c:v>
                </c:pt>
                <c:pt idx="107">
                  <c:v>0.51827234127639443</c:v>
                </c:pt>
                <c:pt idx="108">
                  <c:v>0.51856181834650328</c:v>
                </c:pt>
                <c:pt idx="109">
                  <c:v>0.51886648454624151</c:v>
                </c:pt>
                <c:pt idx="110">
                  <c:v>0.51918796894983421</c:v>
                </c:pt>
                <c:pt idx="111">
                  <c:v>0.51952817908399251</c:v>
                </c:pt>
                <c:pt idx="112">
                  <c:v>0.51988936831094701</c:v>
                </c:pt>
                <c:pt idx="113">
                  <c:v>0.52027422491037367</c:v>
                </c:pt>
                <c:pt idx="114">
                  <c:v>0.52068599182262632</c:v>
                </c:pt>
                <c:pt idx="115">
                  <c:v>0.52112863065373627</c:v>
                </c:pt>
                <c:pt idx="116">
                  <c:v>0.52160705114274075</c:v>
                </c:pt>
                <c:pt idx="117">
                  <c:v>0.52212744016683243</c:v>
                </c:pt>
                <c:pt idx="118">
                  <c:v>0.52269774701946914</c:v>
                </c:pt>
                <c:pt idx="119">
                  <c:v>0.52332842338479024</c:v>
                </c:pt>
                <c:pt idx="120">
                  <c:v>0.52403359723357035</c:v>
                </c:pt>
                <c:pt idx="121">
                  <c:v>0.52483302655215824</c:v>
                </c:pt>
                <c:pt idx="122">
                  <c:v>0.52575554981894213</c:v>
                </c:pt>
                <c:pt idx="123">
                  <c:v>0.52684565819175755</c:v>
                </c:pt>
                <c:pt idx="124">
                  <c:v>0.52817732724963418</c:v>
                </c:pt>
                <c:pt idx="125">
                  <c:v>0.52988745945251114</c:v>
                </c:pt>
                <c:pt idx="126">
                  <c:v>0.53227550796443801</c:v>
                </c:pt>
                <c:pt idx="127">
                  <c:v>0.53622939859815444</c:v>
                </c:pt>
                <c:pt idx="128">
                  <c:v>0.54769570539499535</c:v>
                </c:pt>
                <c:pt idx="129">
                  <c:v>0.54560307500491134</c:v>
                </c:pt>
                <c:pt idx="130">
                  <c:v>0.55842794317518307</c:v>
                </c:pt>
                <c:pt idx="131">
                  <c:v>0.55703862333390031</c:v>
                </c:pt>
                <c:pt idx="132">
                  <c:v>0.5679957687001369</c:v>
                </c:pt>
                <c:pt idx="133">
                  <c:v>0.56693666525689446</c:v>
                </c:pt>
                <c:pt idx="134">
                  <c:v>0.58045561389907718</c:v>
                </c:pt>
                <c:pt idx="135">
                  <c:v>0.57961755404998438</c:v>
                </c:pt>
                <c:pt idx="136">
                  <c:v>0.59010862965599864</c:v>
                </c:pt>
                <c:pt idx="137">
                  <c:v>0.58939966564103541</c:v>
                </c:pt>
                <c:pt idx="138">
                  <c:v>0.60369248259090502</c:v>
                </c:pt>
                <c:pt idx="139">
                  <c:v>0.60309248364078549</c:v>
                </c:pt>
                <c:pt idx="140">
                  <c:v>0.61315533282075718</c:v>
                </c:pt>
                <c:pt idx="141">
                  <c:v>0.61262251367550447</c:v>
                </c:pt>
                <c:pt idx="142">
                  <c:v>0.62778358372146259</c:v>
                </c:pt>
                <c:pt idx="143">
                  <c:v>0.62731631338976168</c:v>
                </c:pt>
                <c:pt idx="144">
                  <c:v>0.63698435018237398</c:v>
                </c:pt>
                <c:pt idx="145">
                  <c:v>0.63655756454522894</c:v>
                </c:pt>
                <c:pt idx="146">
                  <c:v>0.65269966129239476</c:v>
                </c:pt>
                <c:pt idx="147">
                  <c:v>0.6523170311433053</c:v>
                </c:pt>
                <c:pt idx="148">
                  <c:v>0.66161990556076056</c:v>
                </c:pt>
              </c:numCache>
            </c:numRef>
          </c:xVal>
          <c:yVal>
            <c:numRef>
              <c:f>Calculation!$B$61:$B$209</c:f>
              <c:numCache>
                <c:formatCode>0.000_ </c:formatCode>
                <c:ptCount val="149"/>
                <c:pt idx="0">
                  <c:v>1031</c:v>
                </c:pt>
                <c:pt idx="1">
                  <c:v>1031.0089273261599</c:v>
                </c:pt>
                <c:pt idx="2">
                  <c:v>1031.0168403552398</c:v>
                </c:pt>
                <c:pt idx="3">
                  <c:v>1031.0235432621107</c:v>
                </c:pt>
                <c:pt idx="4">
                  <c:v>1031.0287934434639</c:v>
                </c:pt>
                <c:pt idx="5">
                  <c:v>1031.0322999411967</c:v>
                </c:pt>
                <c:pt idx="6">
                  <c:v>1031.0337121721825</c:v>
                </c:pt>
                <c:pt idx="7">
                  <c:v>1031.0326051651768</c:v>
                </c:pt>
                <c:pt idx="8">
                  <c:v>1031.0284598690994</c:v>
                </c:pt>
                <c:pt idx="9">
                  <c:v>1031.0206363120901</c:v>
                </c:pt>
                <c:pt idx="10">
                  <c:v>1031.0083361076886</c:v>
                </c:pt>
                <c:pt idx="11">
                  <c:v>1030.9905485861027</c:v>
                </c:pt>
                <c:pt idx="12">
                  <c:v>1030.972413372087</c:v>
                </c:pt>
                <c:pt idx="13">
                  <c:v>1030.9496228699552</c:v>
                </c:pt>
                <c:pt idx="14">
                  <c:v>1030.9212841287065</c:v>
                </c:pt>
                <c:pt idx="15">
                  <c:v>1030.8862255204733</c:v>
                </c:pt>
                <c:pt idx="16">
                  <c:v>1030.8429058919739</c:v>
                </c:pt>
                <c:pt idx="17">
                  <c:v>1030.7892330123273</c:v>
                </c:pt>
                <c:pt idx="18">
                  <c:v>1030.7450713212227</c:v>
                </c:pt>
                <c:pt idx="19">
                  <c:v>1030.6967012147536</c:v>
                </c:pt>
                <c:pt idx="20">
                  <c:v>1030.6438963866033</c:v>
                </c:pt>
                <c:pt idx="21">
                  <c:v>1030.5860792929363</c:v>
                </c:pt>
                <c:pt idx="22">
                  <c:v>1030.5225468478093</c:v>
                </c:pt>
                <c:pt idx="23">
                  <c:v>1030.452418177118</c:v>
                </c:pt>
                <c:pt idx="24">
                  <c:v>1030.3745641174175</c:v>
                </c:pt>
                <c:pt idx="25">
                  <c:v>1030.2874961614289</c:v>
                </c:pt>
                <c:pt idx="26">
                  <c:v>1030.1891829790075</c:v>
                </c:pt>
                <c:pt idx="27">
                  <c:v>1030.0767279565516</c:v>
                </c:pt>
                <c:pt idx="28">
                  <c:v>1030.0117919990996</c:v>
                </c:pt>
                <c:pt idx="29">
                  <c:v>1029.937420544446</c:v>
                </c:pt>
                <c:pt idx="30">
                  <c:v>1029.8549261659446</c:v>
                </c:pt>
                <c:pt idx="31">
                  <c:v>1029.7618064346468</c:v>
                </c:pt>
                <c:pt idx="32">
                  <c:v>1029.6544623446425</c:v>
                </c:pt>
                <c:pt idx="33">
                  <c:v>1029.5267311710099</c:v>
                </c:pt>
                <c:pt idx="34">
                  <c:v>1029.3665867133868</c:v>
                </c:pt>
                <c:pt idx="35">
                  <c:v>1029.1445638340176</c:v>
                </c:pt>
                <c:pt idx="36">
                  <c:v>1028.9461183036119</c:v>
                </c:pt>
                <c:pt idx="37">
                  <c:v>1028.5516540802544</c:v>
                </c:pt>
                <c:pt idx="38">
                  <c:v>1028.4344383583641</c:v>
                </c:pt>
                <c:pt idx="39">
                  <c:v>1028.270704367445</c:v>
                </c:pt>
                <c:pt idx="40">
                  <c:v>1028.1324081940581</c:v>
                </c:pt>
                <c:pt idx="41">
                  <c:v>1028.0202315917631</c:v>
                </c:pt>
                <c:pt idx="42">
                  <c:v>1027.9238625900357</c:v>
                </c:pt>
                <c:pt idx="43">
                  <c:v>1027.8376213500842</c:v>
                </c:pt>
                <c:pt idx="44">
                  <c:v>1027.7587318732396</c:v>
                </c:pt>
                <c:pt idx="45">
                  <c:v>1027.6856188756162</c:v>
                </c:pt>
                <c:pt idx="46">
                  <c:v>1027.6172579750958</c:v>
                </c:pt>
                <c:pt idx="47">
                  <c:v>1027.5529250529355</c:v>
                </c:pt>
                <c:pt idx="48">
                  <c:v>1027.4920805217107</c:v>
                </c:pt>
                <c:pt idx="49">
                  <c:v>1027.4343071087183</c:v>
                </c:pt>
                <c:pt idx="50">
                  <c:v>1027.3792729382621</c:v>
                </c:pt>
                <c:pt idx="51">
                  <c:v>1027.3267081172221</c:v>
                </c:pt>
                <c:pt idx="52">
                  <c:v>1027.2763891378422</c:v>
                </c:pt>
                <c:pt idx="53">
                  <c:v>1027.2263296133267</c:v>
                </c:pt>
                <c:pt idx="54">
                  <c:v>1027.1765293758272</c:v>
                </c:pt>
                <c:pt idx="55">
                  <c:v>1027.1269882482991</c:v>
                </c:pt>
                <c:pt idx="56">
                  <c:v>1027.0777060440023</c:v>
                </c:pt>
                <c:pt idx="57">
                  <c:v>1027.0286825659675</c:v>
                </c:pt>
                <c:pt idx="58">
                  <c:v>1026.9799176064253</c:v>
                </c:pt>
                <c:pt idx="59">
                  <c:v>1026.9314109461941</c:v>
                </c:pt>
                <c:pt idx="60">
                  <c:v>1026.883162354025</c:v>
                </c:pt>
                <c:pt idx="61">
                  <c:v>1026.8351715858978</c:v>
                </c:pt>
                <c:pt idx="62">
                  <c:v>1026.7874383842652</c:v>
                </c:pt>
                <c:pt idx="63">
                  <c:v>1026.7399624772402</c:v>
                </c:pt>
                <c:pt idx="64">
                  <c:v>1026.6927435777209</c:v>
                </c:pt>
                <c:pt idx="65">
                  <c:v>1026.6457813824479</c:v>
                </c:pt>
                <c:pt idx="66">
                  <c:v>1026.5990755709875</c:v>
                </c:pt>
                <c:pt idx="67">
                  <c:v>1026.552625804632</c:v>
                </c:pt>
                <c:pt idx="68">
                  <c:v>1026.5064317252131</c:v>
                </c:pt>
                <c:pt idx="69">
                  <c:v>1026.4604929538148</c:v>
                </c:pt>
                <c:pt idx="70">
                  <c:v>1026.4148090893784</c:v>
                </c:pt>
                <c:pt idx="71">
                  <c:v>1026.3693797071899</c:v>
                </c:pt>
                <c:pt idx="72">
                  <c:v>1026.3242043572332</c:v>
                </c:pt>
                <c:pt idx="73">
                  <c:v>1026.2792825623992</c:v>
                </c:pt>
                <c:pt idx="74">
                  <c:v>1026.2346138165331</c:v>
                </c:pt>
                <c:pt idx="75">
                  <c:v>1026.1901975823014</c:v>
                </c:pt>
                <c:pt idx="76">
                  <c:v>1026.1460332888612</c:v>
                </c:pt>
                <c:pt idx="77">
                  <c:v>1026.1021203293058</c:v>
                </c:pt>
                <c:pt idx="78">
                  <c:v>1026.0584580578625</c:v>
                </c:pt>
                <c:pt idx="79">
                  <c:v>1026.0150457868135</c:v>
                </c:pt>
                <c:pt idx="80">
                  <c:v>1025.9718827831048</c:v>
                </c:pt>
                <c:pt idx="81">
                  <c:v>1025.9289682646061</c:v>
                </c:pt>
                <c:pt idx="82">
                  <c:v>1025.8863013959756</c:v>
                </c:pt>
                <c:pt idx="83">
                  <c:v>1025.843881284082</c:v>
                </c:pt>
                <c:pt idx="84">
                  <c:v>1025.8017069729215</c:v>
                </c:pt>
                <c:pt idx="85">
                  <c:v>1025.7597774379637</c:v>
                </c:pt>
                <c:pt idx="86">
                  <c:v>1025.7180915798494</c:v>
                </c:pt>
                <c:pt idx="87">
                  <c:v>1025.6766482173446</c:v>
                </c:pt>
                <c:pt idx="88">
                  <c:v>1025.6354460794462</c:v>
                </c:pt>
                <c:pt idx="89">
                  <c:v>1025.5944837965146</c:v>
                </c:pt>
                <c:pt idx="90">
                  <c:v>1025.553759890282</c:v>
                </c:pt>
                <c:pt idx="91">
                  <c:v>1025.5132727625646</c:v>
                </c:pt>
                <c:pt idx="92">
                  <c:v>1025.4730206824695</c:v>
                </c:pt>
                <c:pt idx="93">
                  <c:v>1025.4330017718496</c:v>
                </c:pt>
                <c:pt idx="94">
                  <c:v>1025.3932139887113</c:v>
                </c:pt>
                <c:pt idx="95">
                  <c:v>1025.3536551082175</c:v>
                </c:pt>
                <c:pt idx="96">
                  <c:v>1025.3143227008572</c:v>
                </c:pt>
                <c:pt idx="97">
                  <c:v>1025.2752141072581</c:v>
                </c:pt>
                <c:pt idx="98">
                  <c:v>1025.2363264090034</c:v>
                </c:pt>
                <c:pt idx="99">
                  <c:v>1025.1976563946678</c:v>
                </c:pt>
                <c:pt idx="100">
                  <c:v>1025.1592005201001</c:v>
                </c:pt>
                <c:pt idx="101">
                  <c:v>1025.1209548617435</c:v>
                </c:pt>
                <c:pt idx="102">
                  <c:v>1025.0829150614757</c:v>
                </c:pt>
                <c:pt idx="103">
                  <c:v>1025.0450762610492</c:v>
                </c:pt>
                <c:pt idx="104">
                  <c:v>1025.0074330236898</c:v>
                </c:pt>
                <c:pt idx="105">
                  <c:v>1024.9699792397091</c:v>
                </c:pt>
                <c:pt idx="106">
                  <c:v>1024.9327080120554</c:v>
                </c:pt>
                <c:pt idx="107">
                  <c:v>1024.8956115164603</c:v>
                </c:pt>
                <c:pt idx="108">
                  <c:v>1024.8586808290977</c:v>
                </c:pt>
                <c:pt idx="109">
                  <c:v>1024.8219057122603</c:v>
                </c:pt>
                <c:pt idx="110">
                  <c:v>1024.7852743451551</c:v>
                </c:pt>
                <c:pt idx="111">
                  <c:v>1024.7487729820396</c:v>
                </c:pt>
                <c:pt idx="112">
                  <c:v>1024.7123855128286</c:v>
                </c:pt>
                <c:pt idx="113">
                  <c:v>1024.6760928907622</c:v>
                </c:pt>
                <c:pt idx="114">
                  <c:v>1024.6398723757613</c:v>
                </c:pt>
                <c:pt idx="115">
                  <c:v>1024.6036965173453</c:v>
                </c:pt>
                <c:pt idx="116">
                  <c:v>1024.5675317615858</c:v>
                </c:pt>
                <c:pt idx="117">
                  <c:v>1024.5313365020199</c:v>
                </c:pt>
                <c:pt idx="118">
                  <c:v>1024.4950582850809</c:v>
                </c:pt>
                <c:pt idx="119">
                  <c:v>1024.458629688133</c:v>
                </c:pt>
                <c:pt idx="120">
                  <c:v>1024.4219620340966</c:v>
                </c:pt>
                <c:pt idx="121">
                  <c:v>1024.3849354203064</c:v>
                </c:pt>
                <c:pt idx="122">
                  <c:v>1024.3473821234027</c:v>
                </c:pt>
                <c:pt idx="123">
                  <c:v>1024.3090572907226</c:v>
                </c:pt>
                <c:pt idx="124">
                  <c:v>1024.2695831156141</c:v>
                </c:pt>
                <c:pt idx="125">
                  <c:v>1024.2283313494754</c:v>
                </c:pt>
                <c:pt idx="126">
                  <c:v>1024.1841392386859</c:v>
                </c:pt>
                <c:pt idx="127">
                  <c:v>1024.1344633113924</c:v>
                </c:pt>
                <c:pt idx="128">
                  <c:v>1024.0717615602268</c:v>
                </c:pt>
                <c:pt idx="129">
                  <c:v>1023.9455233897532</c:v>
                </c:pt>
                <c:pt idx="130">
                  <c:v>1023.9351646708161</c:v>
                </c:pt>
                <c:pt idx="131">
                  <c:v>1023.8545808041514</c:v>
                </c:pt>
                <c:pt idx="132">
                  <c:v>1023.895185602075</c:v>
                </c:pt>
                <c:pt idx="133">
                  <c:v>1023.7732655706695</c:v>
                </c:pt>
                <c:pt idx="134">
                  <c:v>1023.7541655167421</c:v>
                </c:pt>
                <c:pt idx="135">
                  <c:v>1023.6676625621241</c:v>
                </c:pt>
                <c:pt idx="136">
                  <c:v>1023.7035441492732</c:v>
                </c:pt>
                <c:pt idx="137">
                  <c:v>1023.5855762297039</c:v>
                </c:pt>
                <c:pt idx="138">
                  <c:v>1023.5635103131181</c:v>
                </c:pt>
                <c:pt idx="139">
                  <c:v>1023.4704070461665</c:v>
                </c:pt>
                <c:pt idx="140">
                  <c:v>1023.5042528921834</c:v>
                </c:pt>
                <c:pt idx="141">
                  <c:v>1023.3899156370327</c:v>
                </c:pt>
                <c:pt idx="142">
                  <c:v>1023.3663543254705</c:v>
                </c:pt>
                <c:pt idx="143">
                  <c:v>1023.2658448932247</c:v>
                </c:pt>
                <c:pt idx="144">
                  <c:v>1023.2985588256033</c:v>
                </c:pt>
                <c:pt idx="145">
                  <c:v>1023.1875684102663</c:v>
                </c:pt>
                <c:pt idx="146">
                  <c:v>1023.1631042290713</c:v>
                </c:pt>
                <c:pt idx="147">
                  <c:v>1023.0542257751059</c:v>
                </c:pt>
                <c:pt idx="148">
                  <c:v>1023.0862204292505</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0.00000_ </c:formatCode>
                <c:ptCount val="149"/>
                <c:pt idx="0" formatCode="0.000_ ">
                  <c:v>1.0437246277716519E-2</c:v>
                </c:pt>
                <c:pt idx="1">
                  <c:v>2.2652492450863159E-2</c:v>
                </c:pt>
                <c:pt idx="2">
                  <c:v>3.5041614329929596E-2</c:v>
                </c:pt>
                <c:pt idx="3">
                  <c:v>4.7623275309154993E-2</c:v>
                </c:pt>
                <c:pt idx="4">
                  <c:v>6.041945380190672E-2</c:v>
                </c:pt>
                <c:pt idx="5">
                  <c:v>7.345615095944398E-2</c:v>
                </c:pt>
                <c:pt idx="6">
                  <c:v>8.6764335556587052E-2</c:v>
                </c:pt>
                <c:pt idx="7">
                  <c:v>0.10038122026988944</c:v>
                </c:pt>
                <c:pt idx="8">
                  <c:v>0.11435201696441838</c:v>
                </c:pt>
                <c:pt idx="9">
                  <c:v>0.12873240473774333</c:v>
                </c:pt>
                <c:pt idx="10">
                  <c:v>0.14359209335773121</c:v>
                </c:pt>
                <c:pt idx="11">
                  <c:v>0.15518419193320696</c:v>
                </c:pt>
                <c:pt idx="12">
                  <c:v>0.16715397871950521</c:v>
                </c:pt>
                <c:pt idx="13">
                  <c:v>0.17956179086487589</c:v>
                </c:pt>
                <c:pt idx="14">
                  <c:v>0.1924869224046791</c:v>
                </c:pt>
                <c:pt idx="15">
                  <c:v>0.20603343916334385</c:v>
                </c:pt>
                <c:pt idx="16">
                  <c:v>0.22034242988333125</c:v>
                </c:pt>
                <c:pt idx="17">
                  <c:v>0.23053046325404017</c:v>
                </c:pt>
                <c:pt idx="18">
                  <c:v>0.24101130979320762</c:v>
                </c:pt>
                <c:pt idx="19">
                  <c:v>0.25179653868682178</c:v>
                </c:pt>
                <c:pt idx="20">
                  <c:v>0.26292292711784349</c:v>
                </c:pt>
                <c:pt idx="21">
                  <c:v>0.27443527534208972</c:v>
                </c:pt>
                <c:pt idx="22">
                  <c:v>0.28638983720108679</c:v>
                </c:pt>
                <c:pt idx="23">
                  <c:v>0.29885888389773957</c:v>
                </c:pt>
                <c:pt idx="24">
                  <c:v>0.31193790036146907</c:v>
                </c:pt>
                <c:pt idx="25">
                  <c:v>0.32575748354700618</c:v>
                </c:pt>
                <c:pt idx="26">
                  <c:v>0.34050426796892963</c:v>
                </c:pt>
                <c:pt idx="27">
                  <c:v>0.34849319058610956</c:v>
                </c:pt>
                <c:pt idx="28">
                  <c:v>0.35710836910390537</c:v>
                </c:pt>
                <c:pt idx="29">
                  <c:v>0.36625572199133644</c:v>
                </c:pt>
                <c:pt idx="30">
                  <c:v>0.37609940143771614</c:v>
                </c:pt>
                <c:pt idx="31">
                  <c:v>0.38687504134905554</c:v>
                </c:pt>
                <c:pt idx="32">
                  <c:v>0.39898655881654355</c:v>
                </c:pt>
                <c:pt idx="33">
                  <c:v>0.41322282939746108</c:v>
                </c:pt>
                <c:pt idx="34">
                  <c:v>0.43151803088377549</c:v>
                </c:pt>
                <c:pt idx="35">
                  <c:v>0.44645515251050261</c:v>
                </c:pt>
                <c:pt idx="36">
                  <c:v>0.47428860017171559</c:v>
                </c:pt>
                <c:pt idx="37">
                  <c:v>0.48118791844256514</c:v>
                </c:pt>
                <c:pt idx="38">
                  <c:v>0.48852410286742043</c:v>
                </c:pt>
                <c:pt idx="39">
                  <c:v>0.49421828192672995</c:v>
                </c:pt>
                <c:pt idx="40">
                  <c:v>0.49821173665438112</c:v>
                </c:pt>
                <c:pt idx="41">
                  <c:v>0.50118110929507997</c:v>
                </c:pt>
                <c:pt idx="42">
                  <c:v>0.50349990018254498</c:v>
                </c:pt>
                <c:pt idx="43">
                  <c:v>0.50535016774060426</c:v>
                </c:pt>
                <c:pt idx="44">
                  <c:v>0.50683482244997502</c:v>
                </c:pt>
                <c:pt idx="45">
                  <c:v>0.50802054896047844</c:v>
                </c:pt>
                <c:pt idx="46">
                  <c:v>0.5089543360838843</c:v>
                </c:pt>
                <c:pt idx="47">
                  <c:v>0.50967109201727945</c:v>
                </c:pt>
                <c:pt idx="48">
                  <c:v>0.51019773048182149</c:v>
                </c:pt>
                <c:pt idx="49">
                  <c:v>0.51055559170114284</c:v>
                </c:pt>
                <c:pt idx="50">
                  <c:v>0.51076197589822347</c:v>
                </c:pt>
                <c:pt idx="51">
                  <c:v>0.51083116362731529</c:v>
                </c:pt>
                <c:pt idx="52">
                  <c:v>0.51090140415927054</c:v>
                </c:pt>
                <c:pt idx="53">
                  <c:v>0.51097272529296633</c:v>
                </c:pt>
                <c:pt idx="54">
                  <c:v>0.51104515592854483</c:v>
                </c:pt>
                <c:pt idx="55">
                  <c:v>0.51111872612677467</c:v>
                </c:pt>
                <c:pt idx="56">
                  <c:v>0.51119346717248937</c:v>
                </c:pt>
                <c:pt idx="57">
                  <c:v>0.51126941164244366</c:v>
                </c:pt>
                <c:pt idx="58">
                  <c:v>0.51134659347796385</c:v>
                </c:pt>
                <c:pt idx="59">
                  <c:v>0.5114250480628052</c:v>
                </c:pt>
                <c:pt idx="60">
                  <c:v>0.51150481230667111</c:v>
                </c:pt>
                <c:pt idx="61">
                  <c:v>0.51158592473489772</c:v>
                </c:pt>
                <c:pt idx="62">
                  <c:v>0.51166842558485859</c:v>
                </c:pt>
                <c:pt idx="63">
                  <c:v>0.51175235690970444</c:v>
                </c:pt>
                <c:pt idx="64">
                  <c:v>0.51183776269011994</c:v>
                </c:pt>
                <c:pt idx="65">
                  <c:v>0.51192468895485266</c:v>
                </c:pt>
                <c:pt idx="66">
                  <c:v>0.51201318391085704</c:v>
                </c:pt>
                <c:pt idx="67">
                  <c:v>0.51210329808398947</c:v>
                </c:pt>
                <c:pt idx="68">
                  <c:v>0.51219508447129891</c:v>
                </c:pt>
                <c:pt idx="69">
                  <c:v>0.51228859870608279</c:v>
                </c:pt>
                <c:pt idx="70">
                  <c:v>0.51238389923701455</c:v>
                </c:pt>
                <c:pt idx="71">
                  <c:v>0.51248104752281054</c:v>
                </c:pt>
                <c:pt idx="72">
                  <c:v>0.51258010824408395</c:v>
                </c:pt>
                <c:pt idx="73">
                  <c:v>0.51268114953424349</c:v>
                </c:pt>
                <c:pt idx="74">
                  <c:v>0.51278424323152938</c:v>
                </c:pt>
                <c:pt idx="75">
                  <c:v>0.51288946515455713</c:v>
                </c:pt>
                <c:pt idx="76">
                  <c:v>0.51299689540405202</c:v>
                </c:pt>
                <c:pt idx="77">
                  <c:v>0.5131066186938229</c:v>
                </c:pt>
                <c:pt idx="78">
                  <c:v>0.51321872471444707</c:v>
                </c:pt>
                <c:pt idx="79">
                  <c:v>0.51333330853362735</c:v>
                </c:pt>
                <c:pt idx="80">
                  <c:v>0.51345047103775432</c:v>
                </c:pt>
                <c:pt idx="81">
                  <c:v>0.51357031941987408</c:v>
                </c:pt>
                <c:pt idx="82">
                  <c:v>0.51369296772004558</c:v>
                </c:pt>
                <c:pt idx="83">
                  <c:v>0.51381853742498884</c:v>
                </c:pt>
                <c:pt idx="84">
                  <c:v>0.51394715813501357</c:v>
                </c:pt>
                <c:pt idx="85">
                  <c:v>0.51407896830749988</c:v>
                </c:pt>
                <c:pt idx="86">
                  <c:v>0.51421411608773016</c:v>
                </c:pt>
                <c:pt idx="87">
                  <c:v>0.51435276023969156</c:v>
                </c:pt>
                <c:pt idx="88">
                  <c:v>0.51449507119164817</c:v>
                </c:pt>
                <c:pt idx="89">
                  <c:v>0.51464123221390101</c:v>
                </c:pt>
                <c:pt idx="90">
                  <c:v>0.51479144074932193</c:v>
                </c:pt>
                <c:pt idx="91">
                  <c:v>0.51494590992108469</c:v>
                </c:pt>
                <c:pt idx="92">
                  <c:v>0.51510487024669838</c:v>
                </c:pt>
                <c:pt idx="93">
                  <c:v>0.51526857159318173</c:v>
                </c:pt>
                <c:pt idx="94">
                  <c:v>0.51543728541528211</c:v>
                </c:pt>
                <c:pt idx="95">
                  <c:v>0.51561130732738947</c:v>
                </c:pt>
                <c:pt idx="96">
                  <c:v>0.51579096007069847</c:v>
                </c:pt>
                <c:pt idx="97">
                  <c:v>0.51597659695083586</c:v>
                </c:pt>
                <c:pt idx="98">
                  <c:v>0.51616860583842139</c:v>
                </c:pt>
                <c:pt idx="99">
                  <c:v>0.51636741384694895</c:v>
                </c:pt>
                <c:pt idx="100">
                  <c:v>0.5165734928304464</c:v>
                </c:pt>
                <c:pt idx="101">
                  <c:v>0.51678736587959728</c:v>
                </c:pt>
                <c:pt idx="102">
                  <c:v>0.51700961504216025</c:v>
                </c:pt>
                <c:pt idx="103">
                  <c:v>0.51724089055545275</c:v>
                </c:pt>
                <c:pt idx="104">
                  <c:v>0.51748192196079268</c:v>
                </c:pt>
                <c:pt idx="105">
                  <c:v>0.51773353157985169</c:v>
                </c:pt>
                <c:pt idx="106">
                  <c:v>0.51799665098201264</c:v>
                </c:pt>
                <c:pt idx="107">
                  <c:v>0.51827234127639443</c:v>
                </c:pt>
                <c:pt idx="108">
                  <c:v>0.51856181834650328</c:v>
                </c:pt>
                <c:pt idx="109">
                  <c:v>0.51886648454624151</c:v>
                </c:pt>
                <c:pt idx="110">
                  <c:v>0.51918796894983421</c:v>
                </c:pt>
                <c:pt idx="111">
                  <c:v>0.51952817908399251</c:v>
                </c:pt>
                <c:pt idx="112">
                  <c:v>0.51988936831094701</c:v>
                </c:pt>
                <c:pt idx="113">
                  <c:v>0.52027422491037367</c:v>
                </c:pt>
                <c:pt idx="114">
                  <c:v>0.52068599182262632</c:v>
                </c:pt>
                <c:pt idx="115">
                  <c:v>0.52112863065373627</c:v>
                </c:pt>
                <c:pt idx="116">
                  <c:v>0.52160705114274075</c:v>
                </c:pt>
                <c:pt idx="117">
                  <c:v>0.52212744016683243</c:v>
                </c:pt>
                <c:pt idx="118">
                  <c:v>0.52269774701946914</c:v>
                </c:pt>
                <c:pt idx="119">
                  <c:v>0.52332842338479024</c:v>
                </c:pt>
                <c:pt idx="120">
                  <c:v>0.52403359723357035</c:v>
                </c:pt>
                <c:pt idx="121">
                  <c:v>0.52483302655215824</c:v>
                </c:pt>
                <c:pt idx="122">
                  <c:v>0.52575554981894213</c:v>
                </c:pt>
                <c:pt idx="123">
                  <c:v>0.52684565819175755</c:v>
                </c:pt>
                <c:pt idx="124">
                  <c:v>0.52817732724963418</c:v>
                </c:pt>
                <c:pt idx="125">
                  <c:v>0.52988745945251114</c:v>
                </c:pt>
                <c:pt idx="126">
                  <c:v>0.53227550796443801</c:v>
                </c:pt>
                <c:pt idx="127">
                  <c:v>0.53622939859815444</c:v>
                </c:pt>
                <c:pt idx="128">
                  <c:v>0.54769570539499535</c:v>
                </c:pt>
                <c:pt idx="129">
                  <c:v>0.54560307500491134</c:v>
                </c:pt>
                <c:pt idx="130">
                  <c:v>0.55842794317518307</c:v>
                </c:pt>
                <c:pt idx="131">
                  <c:v>0.55703862333390031</c:v>
                </c:pt>
                <c:pt idx="132">
                  <c:v>0.5679957687001369</c:v>
                </c:pt>
                <c:pt idx="133">
                  <c:v>0.56693666525689446</c:v>
                </c:pt>
                <c:pt idx="134">
                  <c:v>0.58045561389907718</c:v>
                </c:pt>
                <c:pt idx="135">
                  <c:v>0.57961755404998438</c:v>
                </c:pt>
                <c:pt idx="136">
                  <c:v>0.59010862965599864</c:v>
                </c:pt>
                <c:pt idx="137">
                  <c:v>0.58939966564103541</c:v>
                </c:pt>
                <c:pt idx="138">
                  <c:v>0.60369248259090502</c:v>
                </c:pt>
                <c:pt idx="139">
                  <c:v>0.60309248364078549</c:v>
                </c:pt>
                <c:pt idx="140">
                  <c:v>0.61315533282075718</c:v>
                </c:pt>
                <c:pt idx="141">
                  <c:v>0.61262251367550447</c:v>
                </c:pt>
                <c:pt idx="142">
                  <c:v>0.62778358372146259</c:v>
                </c:pt>
                <c:pt idx="143">
                  <c:v>0.62731631338976168</c:v>
                </c:pt>
                <c:pt idx="144">
                  <c:v>0.63698435018237398</c:v>
                </c:pt>
                <c:pt idx="145">
                  <c:v>0.63655756454522894</c:v>
                </c:pt>
                <c:pt idx="146">
                  <c:v>0.65269966129239476</c:v>
                </c:pt>
                <c:pt idx="147">
                  <c:v>0.6523170311433053</c:v>
                </c:pt>
                <c:pt idx="148">
                  <c:v>0.66161990556076056</c:v>
                </c:pt>
              </c:numCache>
            </c:numRef>
          </c:xVal>
          <c:yVal>
            <c:numRef>
              <c:f>Calculation!$C$61:$C$209</c:f>
              <c:numCache>
                <c:formatCode>0.000_ </c:formatCode>
                <c:ptCount val="149"/>
                <c:pt idx="0">
                  <c:v>1029.5815102518573</c:v>
                </c:pt>
                <c:pt idx="1">
                  <c:v>1029.4904375780172</c:v>
                </c:pt>
                <c:pt idx="2">
                  <c:v>1029.3798374623746</c:v>
                </c:pt>
                <c:pt idx="3">
                  <c:v>1029.2635222640154</c:v>
                </c:pt>
                <c:pt idx="4">
                  <c:v>1029.141246737722</c:v>
                </c:pt>
                <c:pt idx="5">
                  <c:v>1029.012717384775</c:v>
                </c:pt>
                <c:pt idx="6">
                  <c:v>1028.8775811726775</c:v>
                </c:pt>
                <c:pt idx="7">
                  <c:v>1028.7354107632948</c:v>
                </c:pt>
                <c:pt idx="8">
                  <c:v>1028.5856848134529</c:v>
                </c:pt>
                <c:pt idx="9">
                  <c:v>1028.4277611272319</c:v>
                </c:pt>
                <c:pt idx="10">
                  <c:v>1028.2608391561705</c:v>
                </c:pt>
                <c:pt idx="11">
                  <c:v>1028.0839061252343</c:v>
                </c:pt>
                <c:pt idx="12">
                  <c:v>1027.9431052386499</c:v>
                </c:pt>
                <c:pt idx="13">
                  <c:v>1027.7950901491756</c:v>
                </c:pt>
                <c:pt idx="14">
                  <c:v>1027.6389669923631</c:v>
                </c:pt>
                <c:pt idx="15">
                  <c:v>1027.4735632369025</c:v>
                </c:pt>
                <c:pt idx="16">
                  <c:v>1027.2973368354913</c:v>
                </c:pt>
                <c:pt idx="17">
                  <c:v>1027.108194672109</c:v>
                </c:pt>
                <c:pt idx="18">
                  <c:v>1026.9719431107385</c:v>
                </c:pt>
                <c:pt idx="19">
                  <c:v>1026.8303339359575</c:v>
                </c:pt>
                <c:pt idx="20">
                  <c:v>1026.6831405069584</c:v>
                </c:pt>
                <c:pt idx="21">
                  <c:v>1026.5297849463459</c:v>
                </c:pt>
                <c:pt idx="22">
                  <c:v>1026.3695638355114</c:v>
                </c:pt>
                <c:pt idx="23">
                  <c:v>1026.2015959685473</c:v>
                </c:pt>
                <c:pt idx="24">
                  <c:v>1026.0247518510353</c:v>
                </c:pt>
                <c:pt idx="25">
                  <c:v>1025.8375426455223</c:v>
                </c:pt>
                <c:pt idx="26">
                  <c:v>1025.63793669246</c:v>
                </c:pt>
                <c:pt idx="27">
                  <c:v>1025.4230370495861</c:v>
                </c:pt>
                <c:pt idx="28">
                  <c:v>1025.305976481668</c:v>
                </c:pt>
                <c:pt idx="29">
                  <c:v>1025.1791852507656</c:v>
                </c:pt>
                <c:pt idx="30">
                  <c:v>1025.0439758533573</c:v>
                </c:pt>
                <c:pt idx="31">
                  <c:v>1024.8978457836272</c:v>
                </c:pt>
                <c:pt idx="32">
                  <c:v>1024.7371959588052</c:v>
                </c:pt>
                <c:pt idx="33">
                  <c:v>1024.5558635771167</c:v>
                </c:pt>
                <c:pt idx="34">
                  <c:v>1024.3418223613535</c:v>
                </c:pt>
                <c:pt idx="35">
                  <c:v>1024.0656070969205</c:v>
                </c:pt>
                <c:pt idx="36">
                  <c:v>1023.8395021215415</c:v>
                </c:pt>
                <c:pt idx="37">
                  <c:v>1023.4173009267748</c:v>
                </c:pt>
                <c:pt idx="38">
                  <c:v>1023.3126659297134</c:v>
                </c:pt>
                <c:pt idx="39">
                  <c:v>1023.2017646502658</c:v>
                </c:pt>
                <c:pt idx="40">
                  <c:v>1023.1160321169074</c:v>
                </c:pt>
                <c:pt idx="41">
                  <c:v>1023.0561500116596</c:v>
                </c:pt>
                <c:pt idx="42">
                  <c:v>1023.0118062924254</c:v>
                </c:pt>
                <c:pt idx="43">
                  <c:v>1022.9773210488048</c:v>
                </c:pt>
                <c:pt idx="44">
                  <c:v>1022.9499182104851</c:v>
                </c:pt>
                <c:pt idx="45">
                  <c:v>1022.9280224219001</c:v>
                </c:pt>
                <c:pt idx="46">
                  <c:v>1022.9106092292154</c:v>
                </c:pt>
                <c:pt idx="47">
                  <c:v>1022.8969544419351</c:v>
                </c:pt>
                <c:pt idx="48">
                  <c:v>1022.886518400844</c:v>
                </c:pt>
                <c:pt idx="49">
                  <c:v>1022.8788837614112</c:v>
                </c:pt>
                <c:pt idx="50">
                  <c:v>1022.8737185760749</c:v>
                </c:pt>
                <c:pt idx="51">
                  <c:v>1022.8707528798108</c:v>
                </c:pt>
                <c:pt idx="52">
                  <c:v>1022.86976309292</c:v>
                </c:pt>
                <c:pt idx="53">
                  <c:v>1022.8687627566248</c:v>
                </c:pt>
                <c:pt idx="54">
                  <c:v>1022.8677516310552</c:v>
                </c:pt>
                <c:pt idx="55">
                  <c:v>1022.8667294671048</c:v>
                </c:pt>
                <c:pt idx="56">
                  <c:v>1022.8656960059317</c:v>
                </c:pt>
                <c:pt idx="57">
                  <c:v>1022.8646509784235</c:v>
                </c:pt>
                <c:pt idx="58">
                  <c:v>1022.8635941046263</c:v>
                </c:pt>
                <c:pt idx="59">
                  <c:v>1022.8625250931325</c:v>
                </c:pt>
                <c:pt idx="60">
                  <c:v>1022.8614436404245</c:v>
                </c:pt>
                <c:pt idx="61">
                  <c:v>1022.8603494301706</c:v>
                </c:pt>
                <c:pt idx="62">
                  <c:v>1022.8592421324686</c:v>
                </c:pt>
                <c:pt idx="63">
                  <c:v>1022.8581214030327</c:v>
                </c:pt>
                <c:pt idx="64">
                  <c:v>1022.8569868823178</c:v>
                </c:pt>
                <c:pt idx="65">
                  <c:v>1022.8558381945763</c:v>
                </c:pt>
                <c:pt idx="66">
                  <c:v>1022.8546749468406</c:v>
                </c:pt>
                <c:pt idx="67">
                  <c:v>1022.8534967278234</c:v>
                </c:pt>
                <c:pt idx="68">
                  <c:v>1022.8523031067296</c:v>
                </c:pt>
                <c:pt idx="69">
                  <c:v>1022.8510936319689</c:v>
                </c:pt>
                <c:pt idx="70">
                  <c:v>1022.8498678297611</c:v>
                </c:pt>
                <c:pt idx="71">
                  <c:v>1022.8486252026215</c:v>
                </c:pt>
                <c:pt idx="72">
                  <c:v>1022.8473652277142</c:v>
                </c:pt>
                <c:pt idx="73">
                  <c:v>1022.8460873550606</c:v>
                </c:pt>
                <c:pt idx="74">
                  <c:v>1022.8447910055853</c:v>
                </c:pt>
                <c:pt idx="75">
                  <c:v>1022.8434755689834</c:v>
                </c:pt>
                <c:pt idx="76">
                  <c:v>1022.8421404013883</c:v>
                </c:pt>
                <c:pt idx="77">
                  <c:v>1022.8407848228167</c:v>
                </c:pt>
                <c:pt idx="78">
                  <c:v>1022.8394081143661</c:v>
                </c:pt>
                <c:pt idx="79">
                  <c:v>1022.8380095151343</c:v>
                </c:pt>
                <c:pt idx="80">
                  <c:v>1022.8365882188281</c:v>
                </c:pt>
                <c:pt idx="81">
                  <c:v>1022.8351433700216</c:v>
                </c:pt>
                <c:pt idx="82">
                  <c:v>1022.8336740600212</c:v>
                </c:pt>
                <c:pt idx="83">
                  <c:v>1022.8321793222857</c:v>
                </c:pt>
                <c:pt idx="84">
                  <c:v>1022.8306581273428</c:v>
                </c:pt>
                <c:pt idx="85">
                  <c:v>1022.8291093771346</c:v>
                </c:pt>
                <c:pt idx="86">
                  <c:v>1022.8275318987136</c:v>
                </c:pt>
                <c:pt idx="87">
                  <c:v>1022.8259244371959</c:v>
                </c:pt>
                <c:pt idx="88">
                  <c:v>1022.8242856478671</c:v>
                </c:pt>
                <c:pt idx="89">
                  <c:v>1022.822614087312</c:v>
                </c:pt>
                <c:pt idx="90">
                  <c:v>1022.8209082034232</c:v>
                </c:pt>
                <c:pt idx="91">
                  <c:v>1022.8191663241116</c:v>
                </c:pt>
                <c:pt idx="92">
                  <c:v>1022.8173866445126</c:v>
                </c:pt>
                <c:pt idx="93">
                  <c:v>1022.8155672124394</c:v>
                </c:pt>
                <c:pt idx="94">
                  <c:v>1022.81370591179</c:v>
                </c:pt>
                <c:pt idx="95">
                  <c:v>1022.8118004435483</c:v>
                </c:pt>
                <c:pt idx="96">
                  <c:v>1022.8098483039536</c:v>
                </c:pt>
                <c:pt idx="97">
                  <c:v>1022.8078467593105</c:v>
                </c:pt>
                <c:pt idx="98">
                  <c:v>1022.8057928168056</c:v>
                </c:pt>
                <c:pt idx="99">
                  <c:v>1022.8036831905414</c:v>
                </c:pt>
                <c:pt idx="100">
                  <c:v>1022.8015142618177</c:v>
                </c:pt>
                <c:pt idx="101">
                  <c:v>1022.7992820324508</c:v>
                </c:pt>
                <c:pt idx="102">
                  <c:v>1022.7969820696114</c:v>
                </c:pt>
                <c:pt idx="103">
                  <c:v>1022.7946094402641</c:v>
                </c:pt>
                <c:pt idx="104">
                  <c:v>1022.7921586327635</c:v>
                </c:pt>
                <c:pt idx="105">
                  <c:v>1022.7896234624658</c:v>
                </c:pt>
                <c:pt idx="106">
                  <c:v>1022.7869969572778</c:v>
                </c:pt>
                <c:pt idx="107">
                  <c:v>1022.7842712178015</c:v>
                </c:pt>
                <c:pt idx="108">
                  <c:v>1022.7814372449915</c:v>
                </c:pt>
                <c:pt idx="109">
                  <c:v>1022.7784847258301</c:v>
                </c:pt>
                <c:pt idx="110">
                  <c:v>1022.7754017641198</c:v>
                </c:pt>
                <c:pt idx="111">
                  <c:v>1022.7721745386181</c:v>
                </c:pt>
                <c:pt idx="112">
                  <c:v>1022.7687868636425</c:v>
                </c:pt>
                <c:pt idx="113">
                  <c:v>1022.7652196167362</c:v>
                </c:pt>
                <c:pt idx="114">
                  <c:v>1022.7614499820214</c:v>
                </c:pt>
                <c:pt idx="115">
                  <c:v>1022.7574504331144</c:v>
                </c:pt>
                <c:pt idx="116">
                  <c:v>1022.7531873400776</c:v>
                </c:pt>
                <c:pt idx="117">
                  <c:v>1022.7486190203296</c:v>
                </c:pt>
                <c:pt idx="118">
                  <c:v>1022.7436929440736</c:v>
                </c:pt>
                <c:pt idx="119">
                  <c:v>1022.7383416123304</c:v>
                </c:pt>
                <c:pt idx="120">
                  <c:v>1022.7324762715594</c:v>
                </c:pt>
                <c:pt idx="121">
                  <c:v>1022.7259769425153</c:v>
                </c:pt>
                <c:pt idx="122">
                  <c:v>1022.7186758251358</c:v>
                </c:pt>
                <c:pt idx="123">
                  <c:v>1022.7103279899303</c:v>
                </c:pt>
                <c:pt idx="124">
                  <c:v>1022.7005555532897</c:v>
                </c:pt>
                <c:pt idx="125">
                  <c:v>1022.688730189524</c:v>
                </c:pt>
                <c:pt idx="126">
                  <c:v>1022.6736890677888</c:v>
                </c:pt>
                <c:pt idx="127">
                  <c:v>1022.6528886388686</c:v>
                </c:pt>
                <c:pt idx="128">
                  <c:v>1022.6187868178903</c:v>
                </c:pt>
                <c:pt idx="129">
                  <c:v>1022.5208729317674</c:v>
                </c:pt>
                <c:pt idx="130">
                  <c:v>1022.5385627735433</c:v>
                </c:pt>
                <c:pt idx="131">
                  <c:v>1022.4295886907511</c:v>
                </c:pt>
                <c:pt idx="132">
                  <c:v>1022.4415144460968</c:v>
                </c:pt>
                <c:pt idx="133">
                  <c:v>1022.3479254436972</c:v>
                </c:pt>
                <c:pt idx="134">
                  <c:v>1022.3568806970434</c:v>
                </c:pt>
                <c:pt idx="135">
                  <c:v>1022.241980544918</c:v>
                </c:pt>
                <c:pt idx="136">
                  <c:v>1022.2491761061635</c:v>
                </c:pt>
                <c:pt idx="137">
                  <c:v>1022.1595459631956</c:v>
                </c:pt>
                <c:pt idx="138">
                  <c:v>1022.1655421033847</c:v>
                </c:pt>
                <c:pt idx="139">
                  <c:v>1022.0440346544448</c:v>
                </c:pt>
                <c:pt idx="140">
                  <c:v>1022.0491874881308</c:v>
                </c:pt>
                <c:pt idx="141">
                  <c:v>1021.9631947601179</c:v>
                </c:pt>
                <c:pt idx="142">
                  <c:v>1021.9677022577739</c:v>
                </c:pt>
                <c:pt idx="143">
                  <c:v>1021.8387816559564</c:v>
                </c:pt>
                <c:pt idx="144">
                  <c:v>1021.8427955864735</c:v>
                </c:pt>
                <c:pt idx="145">
                  <c:v>1021.7601564517529</c:v>
                </c:pt>
                <c:pt idx="146">
                  <c:v>1021.7637678351623</c:v>
                </c:pt>
                <c:pt idx="147">
                  <c:v>1021.6264712209387</c:v>
                </c:pt>
                <c:pt idx="148">
                  <c:v>1021.6297588805871</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169856000"/>
        <c:axId val="172037248"/>
      </c:scatterChart>
      <c:valAx>
        <c:axId val="169856000"/>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72037248"/>
        <c:crosses val="autoZero"/>
        <c:crossBetween val="midCat"/>
      </c:valAx>
      <c:valAx>
        <c:axId val="172037248"/>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69856000"/>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0.00000_ </c:formatCode>
                <c:ptCount val="413"/>
                <c:pt idx="0" formatCode="0.000_ ">
                  <c:v>1.0437246277716519E-2</c:v>
                </c:pt>
                <c:pt idx="1">
                  <c:v>2.2652492450863159E-2</c:v>
                </c:pt>
                <c:pt idx="2">
                  <c:v>3.5041614329929596E-2</c:v>
                </c:pt>
                <c:pt idx="3">
                  <c:v>4.7623275309154993E-2</c:v>
                </c:pt>
                <c:pt idx="4">
                  <c:v>6.041945380190672E-2</c:v>
                </c:pt>
                <c:pt idx="5">
                  <c:v>7.345615095944398E-2</c:v>
                </c:pt>
                <c:pt idx="6">
                  <c:v>8.6764335556587052E-2</c:v>
                </c:pt>
                <c:pt idx="7">
                  <c:v>0.10038122026988944</c:v>
                </c:pt>
                <c:pt idx="8">
                  <c:v>0.11435201696441838</c:v>
                </c:pt>
                <c:pt idx="9">
                  <c:v>0.12873240473774333</c:v>
                </c:pt>
                <c:pt idx="10">
                  <c:v>0.14359209335773121</c:v>
                </c:pt>
                <c:pt idx="11">
                  <c:v>0.15518419193320696</c:v>
                </c:pt>
                <c:pt idx="12">
                  <c:v>0.16715397871950521</c:v>
                </c:pt>
                <c:pt idx="13">
                  <c:v>0.17956179086487589</c:v>
                </c:pt>
                <c:pt idx="14">
                  <c:v>0.1924869224046791</c:v>
                </c:pt>
                <c:pt idx="15">
                  <c:v>0.20603343916334385</c:v>
                </c:pt>
                <c:pt idx="16">
                  <c:v>0.22034242988333125</c:v>
                </c:pt>
                <c:pt idx="17">
                  <c:v>0.23053046325404017</c:v>
                </c:pt>
                <c:pt idx="18">
                  <c:v>0.24101130979320762</c:v>
                </c:pt>
                <c:pt idx="19">
                  <c:v>0.25179653868682178</c:v>
                </c:pt>
                <c:pt idx="20">
                  <c:v>0.26292292711784349</c:v>
                </c:pt>
                <c:pt idx="21">
                  <c:v>0.27443527534208972</c:v>
                </c:pt>
                <c:pt idx="22">
                  <c:v>0.28638983720108679</c:v>
                </c:pt>
                <c:pt idx="23">
                  <c:v>0.29885888389773957</c:v>
                </c:pt>
                <c:pt idx="24">
                  <c:v>0.31193790036146907</c:v>
                </c:pt>
                <c:pt idx="25">
                  <c:v>0.32575748354700618</c:v>
                </c:pt>
                <c:pt idx="26">
                  <c:v>0.34050426796892963</c:v>
                </c:pt>
                <c:pt idx="27">
                  <c:v>0.34849319058610956</c:v>
                </c:pt>
                <c:pt idx="28">
                  <c:v>0.35710836910390537</c:v>
                </c:pt>
                <c:pt idx="29">
                  <c:v>0.36625572199133644</c:v>
                </c:pt>
                <c:pt idx="30">
                  <c:v>0.37609940143771614</c:v>
                </c:pt>
                <c:pt idx="31">
                  <c:v>0.38687504134905554</c:v>
                </c:pt>
                <c:pt idx="32">
                  <c:v>0.39898655881654355</c:v>
                </c:pt>
                <c:pt idx="33">
                  <c:v>0.41322282939746108</c:v>
                </c:pt>
                <c:pt idx="34">
                  <c:v>0.43151803088377549</c:v>
                </c:pt>
                <c:pt idx="35">
                  <c:v>0.44645515251050261</c:v>
                </c:pt>
                <c:pt idx="36">
                  <c:v>0.47428860017171559</c:v>
                </c:pt>
                <c:pt idx="37">
                  <c:v>0.48118791844256514</c:v>
                </c:pt>
                <c:pt idx="38">
                  <c:v>0.48852410286742043</c:v>
                </c:pt>
                <c:pt idx="39">
                  <c:v>0.49421828192672995</c:v>
                </c:pt>
                <c:pt idx="40">
                  <c:v>0.49821173665438112</c:v>
                </c:pt>
                <c:pt idx="41">
                  <c:v>0.50118110929507997</c:v>
                </c:pt>
                <c:pt idx="42">
                  <c:v>0.50349990018254498</c:v>
                </c:pt>
                <c:pt idx="43">
                  <c:v>0.50535016774060426</c:v>
                </c:pt>
                <c:pt idx="44">
                  <c:v>0.50683482244997502</c:v>
                </c:pt>
                <c:pt idx="45">
                  <c:v>0.50802054896047844</c:v>
                </c:pt>
                <c:pt idx="46">
                  <c:v>0.5089543360838843</c:v>
                </c:pt>
                <c:pt idx="47">
                  <c:v>0.50967109201727945</c:v>
                </c:pt>
                <c:pt idx="48">
                  <c:v>0.51019773048182149</c:v>
                </c:pt>
                <c:pt idx="49">
                  <c:v>0.51055559170114284</c:v>
                </c:pt>
                <c:pt idx="50">
                  <c:v>0.51076197589822347</c:v>
                </c:pt>
                <c:pt idx="51">
                  <c:v>0.51083116362731529</c:v>
                </c:pt>
                <c:pt idx="52">
                  <c:v>0.51090140415927054</c:v>
                </c:pt>
                <c:pt idx="53">
                  <c:v>0.51097272529296633</c:v>
                </c:pt>
                <c:pt idx="54">
                  <c:v>0.51104515592854483</c:v>
                </c:pt>
                <c:pt idx="55">
                  <c:v>0.51111872612677467</c:v>
                </c:pt>
                <c:pt idx="56">
                  <c:v>0.51119346717248937</c:v>
                </c:pt>
                <c:pt idx="57">
                  <c:v>0.51126941164244366</c:v>
                </c:pt>
                <c:pt idx="58">
                  <c:v>0.51134659347796385</c:v>
                </c:pt>
                <c:pt idx="59">
                  <c:v>0.5114250480628052</c:v>
                </c:pt>
                <c:pt idx="60">
                  <c:v>0.51150481230667111</c:v>
                </c:pt>
                <c:pt idx="61">
                  <c:v>0.51158592473489772</c:v>
                </c:pt>
                <c:pt idx="62">
                  <c:v>0.51166842558485859</c:v>
                </c:pt>
                <c:pt idx="63">
                  <c:v>0.51175235690970444</c:v>
                </c:pt>
                <c:pt idx="64">
                  <c:v>0.51183776269011994</c:v>
                </c:pt>
                <c:pt idx="65">
                  <c:v>0.51192468895485266</c:v>
                </c:pt>
                <c:pt idx="66">
                  <c:v>0.51201318391085704</c:v>
                </c:pt>
                <c:pt idx="67">
                  <c:v>0.51210329808398947</c:v>
                </c:pt>
                <c:pt idx="68">
                  <c:v>0.51219508447129891</c:v>
                </c:pt>
                <c:pt idx="69">
                  <c:v>0.51228859870608279</c:v>
                </c:pt>
                <c:pt idx="70">
                  <c:v>0.51238389923701455</c:v>
                </c:pt>
                <c:pt idx="71">
                  <c:v>0.51248104752281054</c:v>
                </c:pt>
                <c:pt idx="72">
                  <c:v>0.51258010824408395</c:v>
                </c:pt>
                <c:pt idx="73">
                  <c:v>0.51268114953424349</c:v>
                </c:pt>
                <c:pt idx="74">
                  <c:v>0.51278424323152938</c:v>
                </c:pt>
                <c:pt idx="75">
                  <c:v>0.51288946515455713</c:v>
                </c:pt>
                <c:pt idx="76">
                  <c:v>0.51299689540405202</c:v>
                </c:pt>
                <c:pt idx="77">
                  <c:v>0.5131066186938229</c:v>
                </c:pt>
                <c:pt idx="78">
                  <c:v>0.51321872471444707</c:v>
                </c:pt>
                <c:pt idx="79">
                  <c:v>0.51333330853362735</c:v>
                </c:pt>
                <c:pt idx="80">
                  <c:v>0.51345047103775432</c:v>
                </c:pt>
                <c:pt idx="81">
                  <c:v>0.51357031941987408</c:v>
                </c:pt>
                <c:pt idx="82">
                  <c:v>0.51369296772004558</c:v>
                </c:pt>
                <c:pt idx="83">
                  <c:v>0.51381853742498884</c:v>
                </c:pt>
                <c:pt idx="84">
                  <c:v>0.51394715813501357</c:v>
                </c:pt>
                <c:pt idx="85">
                  <c:v>0.51407896830749988</c:v>
                </c:pt>
                <c:pt idx="86">
                  <c:v>0.51421411608773016</c:v>
                </c:pt>
                <c:pt idx="87">
                  <c:v>0.51435276023969156</c:v>
                </c:pt>
                <c:pt idx="88">
                  <c:v>0.51449507119164817</c:v>
                </c:pt>
                <c:pt idx="89">
                  <c:v>0.51464123221390101</c:v>
                </c:pt>
                <c:pt idx="90">
                  <c:v>0.51479144074932193</c:v>
                </c:pt>
                <c:pt idx="91">
                  <c:v>0.51494590992108469</c:v>
                </c:pt>
                <c:pt idx="92">
                  <c:v>0.51510487024669838</c:v>
                </c:pt>
                <c:pt idx="93">
                  <c:v>0.51526857159318173</c:v>
                </c:pt>
                <c:pt idx="94">
                  <c:v>0.51543728541528211</c:v>
                </c:pt>
                <c:pt idx="95">
                  <c:v>0.51561130732738947</c:v>
                </c:pt>
                <c:pt idx="96">
                  <c:v>0.51579096007069847</c:v>
                </c:pt>
                <c:pt idx="97">
                  <c:v>0.51597659695083586</c:v>
                </c:pt>
                <c:pt idx="98">
                  <c:v>0.51616860583842139</c:v>
                </c:pt>
                <c:pt idx="99">
                  <c:v>0.51636741384694895</c:v>
                </c:pt>
                <c:pt idx="100">
                  <c:v>0.5165734928304464</c:v>
                </c:pt>
                <c:pt idx="101">
                  <c:v>0.51678736587959728</c:v>
                </c:pt>
                <c:pt idx="102">
                  <c:v>0.51700961504216025</c:v>
                </c:pt>
                <c:pt idx="103">
                  <c:v>0.51724089055545275</c:v>
                </c:pt>
                <c:pt idx="104">
                  <c:v>0.51748192196079268</c:v>
                </c:pt>
                <c:pt idx="105">
                  <c:v>0.51773353157985169</c:v>
                </c:pt>
                <c:pt idx="106">
                  <c:v>0.51799665098201264</c:v>
                </c:pt>
                <c:pt idx="107">
                  <c:v>0.51827234127639443</c:v>
                </c:pt>
                <c:pt idx="108">
                  <c:v>0.51856181834650328</c:v>
                </c:pt>
                <c:pt idx="109">
                  <c:v>0.51886648454624151</c:v>
                </c:pt>
                <c:pt idx="110">
                  <c:v>0.51918796894983421</c:v>
                </c:pt>
                <c:pt idx="111">
                  <c:v>0.51952817908399251</c:v>
                </c:pt>
                <c:pt idx="112">
                  <c:v>0.51988936831094701</c:v>
                </c:pt>
                <c:pt idx="113">
                  <c:v>0.52027422491037367</c:v>
                </c:pt>
                <c:pt idx="114">
                  <c:v>0.52068599182262632</c:v>
                </c:pt>
                <c:pt idx="115">
                  <c:v>0.52112863065373627</c:v>
                </c:pt>
                <c:pt idx="116">
                  <c:v>0.52160705114274075</c:v>
                </c:pt>
                <c:pt idx="117">
                  <c:v>0.52212744016683243</c:v>
                </c:pt>
                <c:pt idx="118">
                  <c:v>0.52269774701946914</c:v>
                </c:pt>
                <c:pt idx="119">
                  <c:v>0.52332842338479024</c:v>
                </c:pt>
                <c:pt idx="120">
                  <c:v>0.52403359723357035</c:v>
                </c:pt>
                <c:pt idx="121">
                  <c:v>0.52483302655215824</c:v>
                </c:pt>
                <c:pt idx="122">
                  <c:v>0.52575554981894213</c:v>
                </c:pt>
                <c:pt idx="123">
                  <c:v>0.52684565819175755</c:v>
                </c:pt>
                <c:pt idx="124">
                  <c:v>0.52817732724963418</c:v>
                </c:pt>
                <c:pt idx="125">
                  <c:v>0.52988745945251114</c:v>
                </c:pt>
                <c:pt idx="126">
                  <c:v>0.53227550796443801</c:v>
                </c:pt>
                <c:pt idx="127">
                  <c:v>0.53622939859815444</c:v>
                </c:pt>
                <c:pt idx="128">
                  <c:v>0.54769570539499535</c:v>
                </c:pt>
                <c:pt idx="129">
                  <c:v>0.54560307500491134</c:v>
                </c:pt>
                <c:pt idx="130">
                  <c:v>0.55842794317518307</c:v>
                </c:pt>
                <c:pt idx="131">
                  <c:v>0.55703862333390031</c:v>
                </c:pt>
                <c:pt idx="132">
                  <c:v>0.5679957687001369</c:v>
                </c:pt>
                <c:pt idx="133">
                  <c:v>0.56693666525689446</c:v>
                </c:pt>
                <c:pt idx="134">
                  <c:v>0.58045561389907718</c:v>
                </c:pt>
                <c:pt idx="135">
                  <c:v>0.57961755404998438</c:v>
                </c:pt>
                <c:pt idx="136">
                  <c:v>0.59010862965599864</c:v>
                </c:pt>
                <c:pt idx="137">
                  <c:v>0.58939966564103541</c:v>
                </c:pt>
                <c:pt idx="138">
                  <c:v>0.60369248259090502</c:v>
                </c:pt>
                <c:pt idx="139">
                  <c:v>0.60309248364078549</c:v>
                </c:pt>
                <c:pt idx="140">
                  <c:v>0.61315533282075718</c:v>
                </c:pt>
                <c:pt idx="141">
                  <c:v>0.61262251367550447</c:v>
                </c:pt>
                <c:pt idx="142">
                  <c:v>0.62778358372146259</c:v>
                </c:pt>
                <c:pt idx="143">
                  <c:v>0.62731631338976168</c:v>
                </c:pt>
                <c:pt idx="144">
                  <c:v>0.63698435018237398</c:v>
                </c:pt>
                <c:pt idx="145">
                  <c:v>0.63655756454522894</c:v>
                </c:pt>
                <c:pt idx="146">
                  <c:v>0.65269966129239476</c:v>
                </c:pt>
                <c:pt idx="147">
                  <c:v>0.6523170311433053</c:v>
                </c:pt>
                <c:pt idx="148">
                  <c:v>0.66161990556076056</c:v>
                </c:pt>
                <c:pt idx="149">
                  <c:v>0.6612639539309263</c:v>
                </c:pt>
                <c:pt idx="150">
                  <c:v>0.66637839582495006</c:v>
                </c:pt>
                <c:pt idx="151">
                  <c:v>0.66652906378477972</c:v>
                </c:pt>
                <c:pt idx="152">
                  <c:v>0.66921594448463795</c:v>
                </c:pt>
                <c:pt idx="153">
                  <c:v>0.66909285625349657</c:v>
                </c:pt>
                <c:pt idx="154">
                  <c:v>0.67259877245488486</c:v>
                </c:pt>
                <c:pt idx="155">
                  <c:v>0.67276355289206879</c:v>
                </c:pt>
                <c:pt idx="156">
                  <c:v>0.70274688892296766</c:v>
                </c:pt>
                <c:pt idx="157">
                  <c:v>0.70292106333379289</c:v>
                </c:pt>
                <c:pt idx="158">
                  <c:v>0.71054396068649228</c:v>
                </c:pt>
                <c:pt idx="159">
                  <c:v>0.71072269275238109</c:v>
                </c:pt>
                <c:pt idx="160">
                  <c:v>0.73747510154870577</c:v>
                </c:pt>
                <c:pt idx="161">
                  <c:v>0.73766467978810057</c:v>
                </c:pt>
                <c:pt idx="162">
                  <c:v>0.74552606806495403</c:v>
                </c:pt>
                <c:pt idx="163">
                  <c:v>0.74572133211794878</c:v>
                </c:pt>
                <c:pt idx="164">
                  <c:v>0.76987031815106799</c:v>
                </c:pt>
                <c:pt idx="165">
                  <c:v>0.77007828858837735</c:v>
                </c:pt>
                <c:pt idx="166">
                  <c:v>0.77819368851211135</c:v>
                </c:pt>
                <c:pt idx="167">
                  <c:v>0.77840885371182267</c:v>
                </c:pt>
                <c:pt idx="168">
                  <c:v>0.80041529354219043</c:v>
                </c:pt>
                <c:pt idx="169">
                  <c:v>0.80064560758489933</c:v>
                </c:pt>
                <c:pt idx="170">
                  <c:v>0.80903210593575492</c:v>
                </c:pt>
                <c:pt idx="171">
                  <c:v>0.80927168823083762</c:v>
                </c:pt>
                <c:pt idx="172">
                  <c:v>0.82948402854542025</c:v>
                </c:pt>
                <c:pt idx="173">
                  <c:v>0.82974206424045216</c:v>
                </c:pt>
                <c:pt idx="174">
                  <c:v>0.83841853187825144</c:v>
                </c:pt>
                <c:pt idx="175">
                  <c:v>0.83868878107063105</c:v>
                </c:pt>
                <c:pt idx="176">
                  <c:v>0.85737685800911156</c:v>
                </c:pt>
                <c:pt idx="177">
                  <c:v>0.85767020077986056</c:v>
                </c:pt>
                <c:pt idx="178">
                  <c:v>0.86665754997458899</c:v>
                </c:pt>
                <c:pt idx="179">
                  <c:v>0.86696746757930676</c:v>
                </c:pt>
                <c:pt idx="180">
                  <c:v>0.88434449922469549</c:v>
                </c:pt>
                <c:pt idx="181">
                  <c:v>0.88468434133779916</c:v>
                </c:pt>
                <c:pt idx="182">
                  <c:v>0.89400583123167854</c:v>
                </c:pt>
                <c:pt idx="183">
                  <c:v>0.8943690637311611</c:v>
                </c:pt>
                <c:pt idx="184">
                  <c:v>0.91060645443352095</c:v>
                </c:pt>
                <c:pt idx="185">
                  <c:v>0.91101031243120523</c:v>
                </c:pt>
                <c:pt idx="186">
                  <c:v>0.92069191385512994</c:v>
                </c:pt>
                <c:pt idx="187">
                  <c:v>0.92113061247197936</c:v>
                </c:pt>
                <c:pt idx="188">
                  <c:v>0.93636821533123338</c:v>
                </c:pt>
                <c:pt idx="189">
                  <c:v>0.93686580052782997</c:v>
                </c:pt>
                <c:pt idx="190">
                  <c:v>0.94693663457139732</c:v>
                </c:pt>
                <c:pt idx="191">
                  <c:v>0.94749037541741687</c:v>
                </c:pt>
                <c:pt idx="192">
                  <c:v>0.96184378833615625</c:v>
                </c:pt>
                <c:pt idx="193">
                  <c:v>0.96249174729660147</c:v>
                </c:pt>
                <c:pt idx="194">
                  <c:v>0.97298461627841826</c:v>
                </c:pt>
                <c:pt idx="195">
                  <c:v>0.97373517166431844</c:v>
                </c:pt>
                <c:pt idx="196">
                  <c:v>0.98730103969521221</c:v>
                </c:pt>
                <c:pt idx="197">
                  <c:v>0.98822961166138112</c:v>
                </c:pt>
                <c:pt idx="198">
                  <c:v>0.99918164688768474</c:v>
                </c:pt>
                <c:pt idx="199">
                  <c:v>1.0003460452728068</c:v>
                </c:pt>
                <c:pt idx="200">
                  <c:v>1.0132059891367611</c:v>
                </c:pt>
                <c:pt idx="201">
                  <c:v>1.0148438550034644</c:v>
                </c:pt>
                <c:pt idx="202">
                  <c:v>1.0262973135598383</c:v>
                </c:pt>
                <c:pt idx="203">
                  <c:v>1.0288927167322486</c:v>
                </c:pt>
                <c:pt idx="204">
                  <c:v>1.041116293612226</c:v>
                </c:pt>
                <c:pt idx="205">
                  <c:v>1.0480514867066222</c:v>
                </c:pt>
                <c:pt idx="206">
                  <c:v>1.0600547404139471</c:v>
                </c:pt>
                <c:pt idx="207">
                  <c:v>1.0487170373422743</c:v>
                </c:pt>
                <c:pt idx="208">
                  <c:v>1.0603640065802</c:v>
                </c:pt>
                <c:pt idx="209">
                  <c:v>1.0572598922448793</c:v>
                </c:pt>
                <c:pt idx="210">
                  <c:v>1.0698686672100461</c:v>
                </c:pt>
                <c:pt idx="211">
                  <c:v>1.0680882973162487</c:v>
                </c:pt>
                <c:pt idx="212">
                  <c:v>1.0792103780542304</c:v>
                </c:pt>
                <c:pt idx="213">
                  <c:v>1.0779421229531154</c:v>
                </c:pt>
                <c:pt idx="214">
                  <c:v>1.0912210699834726</c:v>
                </c:pt>
                <c:pt idx="215">
                  <c:v>1.0902550195396927</c:v>
                </c:pt>
                <c:pt idx="216">
                  <c:v>1.1008972711473288</c:v>
                </c:pt>
                <c:pt idx="217">
                  <c:v>1.1001003335292496</c:v>
                </c:pt>
                <c:pt idx="218">
                  <c:v>1.1141250413637565</c:v>
                </c:pt>
                <c:pt idx="219">
                  <c:v>1.1134621690128204</c:v>
                </c:pt>
                <c:pt idx="220">
                  <c:v>1.1236640874497821</c:v>
                </c:pt>
                <c:pt idx="221">
                  <c:v>1.1230830665349036</c:v>
                </c:pt>
                <c:pt idx="222">
                  <c:v>1.1379426766826666</c:v>
                </c:pt>
                <c:pt idx="223">
                  <c:v>1.1374381387056354</c:v>
                </c:pt>
                <c:pt idx="224">
                  <c:v>1.14723453619167</c:v>
                </c:pt>
                <c:pt idx="225">
                  <c:v>1.1467773724633676</c:v>
                </c:pt>
                <c:pt idx="226">
                  <c:v>1.1625780250950919</c:v>
                </c:pt>
                <c:pt idx="227">
                  <c:v>1.1621707625377677</c:v>
                </c:pt>
                <c:pt idx="228">
                  <c:v>1.1715924799707984</c:v>
                </c:pt>
                <c:pt idx="229">
                  <c:v>1.1712156445602078</c:v>
                </c:pt>
                <c:pt idx="230">
                  <c:v>1.1762616245291908</c:v>
                </c:pt>
                <c:pt idx="231">
                  <c:v>1.1764087540095103</c:v>
                </c:pt>
                <c:pt idx="232">
                  <c:v>1.1791365460849303</c:v>
                </c:pt>
                <c:pt idx="233">
                  <c:v>1.1790110650090289</c:v>
                </c:pt>
                <c:pt idx="234">
                  <c:v>1.182454006252412</c:v>
                </c:pt>
                <c:pt idx="235">
                  <c:v>1.1826145643286314</c:v>
                </c:pt>
                <c:pt idx="236">
                  <c:v>1.1852020211396128</c:v>
                </c:pt>
                <c:pt idx="237">
                  <c:v>1.1850846648189464</c:v>
                </c:pt>
                <c:pt idx="238">
                  <c:v>1.1887629497694765</c:v>
                </c:pt>
                <c:pt idx="239">
                  <c:v>1.1889396307056939</c:v>
                </c:pt>
                <c:pt idx="240">
                  <c:v>1.2160933246538912</c:v>
                </c:pt>
                <c:pt idx="241">
                  <c:v>1.2162806315433106</c:v>
                </c:pt>
                <c:pt idx="242">
                  <c:v>1.2241084332483567</c:v>
                </c:pt>
                <c:pt idx="243">
                  <c:v>1.224301251868654</c:v>
                </c:pt>
                <c:pt idx="244">
                  <c:v>1.2487768955934553</c:v>
                </c:pt>
                <c:pt idx="245">
                  <c:v>1.2489821358359399</c:v>
                </c:pt>
                <c:pt idx="246">
                  <c:v>1.2570617328622693</c:v>
                </c:pt>
                <c:pt idx="247">
                  <c:v>1.2572739326509059</c:v>
                </c:pt>
                <c:pt idx="248">
                  <c:v>1.2795514383468531</c:v>
                </c:pt>
                <c:pt idx="249">
                  <c:v>1.2797784088456692</c:v>
                </c:pt>
                <c:pt idx="250">
                  <c:v>1.2881266611332649</c:v>
                </c:pt>
                <c:pt idx="251">
                  <c:v>1.2883625726741179</c:v>
                </c:pt>
                <c:pt idx="252">
                  <c:v>1.3088034588951678</c:v>
                </c:pt>
                <c:pt idx="253">
                  <c:v>1.3090573051554786</c:v>
                </c:pt>
                <c:pt idx="254">
                  <c:v>1.3176928246776178</c:v>
                </c:pt>
                <c:pt idx="255">
                  <c:v>1.3179584125648935</c:v>
                </c:pt>
                <c:pt idx="256">
                  <c:v>1.336841788518385</c:v>
                </c:pt>
                <c:pt idx="257">
                  <c:v>1.3371297290876183</c:v>
                </c:pt>
                <c:pt idx="258">
                  <c:v>1.3460731313160621</c:v>
                </c:pt>
                <c:pt idx="259">
                  <c:v>1.3463769344785133</c:v>
                </c:pt>
                <c:pt idx="260">
                  <c:v>1.3639227785300576</c:v>
                </c:pt>
                <c:pt idx="261">
                  <c:v>1.3642553913414592</c:v>
                </c:pt>
                <c:pt idx="262">
                  <c:v>1.3735295935058434</c:v>
                </c:pt>
                <c:pt idx="263">
                  <c:v>1.3738844556080765</c:v>
                </c:pt>
                <c:pt idx="264">
                  <c:v>1.3902692164806965</c:v>
                </c:pt>
                <c:pt idx="265">
                  <c:v>1.3906629061280384</c:v>
                </c:pt>
                <c:pt idx="266">
                  <c:v>1.4002934831225287</c:v>
                </c:pt>
                <c:pt idx="267">
                  <c:v>1.4007200305505498</c:v>
                </c:pt>
                <c:pt idx="268">
                  <c:v>1.4160874015938563</c:v>
                </c:pt>
                <c:pt idx="269">
                  <c:v>1.4165696411257278</c:v>
                </c:pt>
                <c:pt idx="270">
                  <c:v>1.4265852529720258</c:v>
                </c:pt>
                <c:pt idx="271">
                  <c:v>1.4271197743982915</c:v>
                </c:pt>
                <c:pt idx="272">
                  <c:v>1.4415883286114062</c:v>
                </c:pt>
                <c:pt idx="273">
                  <c:v>1.442210506262672</c:v>
                </c:pt>
                <c:pt idx="274">
                  <c:v>1.4526434151151435</c:v>
                </c:pt>
                <c:pt idx="275">
                  <c:v>1.4533590924653168</c:v>
                </c:pt>
                <c:pt idx="276">
                  <c:v>1.4670278154337784</c:v>
                </c:pt>
                <c:pt idx="277">
                  <c:v>1.4679043387231596</c:v>
                </c:pt>
                <c:pt idx="278">
                  <c:v>1.4787910389094907</c:v>
                </c:pt>
                <c:pt idx="279">
                  <c:v>1.4798735933181792</c:v>
                </c:pt>
                <c:pt idx="280">
                  <c:v>1.4928259723180659</c:v>
                </c:pt>
                <c:pt idx="281">
                  <c:v>1.4943085578861346</c:v>
                </c:pt>
                <c:pt idx="282">
                  <c:v>1.5056905499953448</c:v>
                </c:pt>
                <c:pt idx="283">
                  <c:v>1.5079116734397791</c:v>
                </c:pt>
                <c:pt idx="284">
                  <c:v>1.5202187724092624</c:v>
                </c:pt>
                <c:pt idx="285">
                  <c:v>1.5250233006334493</c:v>
                </c:pt>
                <c:pt idx="286">
                  <c:v>1.5369480510657312</c:v>
                </c:pt>
                <c:pt idx="287">
                  <c:v>1.4939885780691473</c:v>
                </c:pt>
                <c:pt idx="288">
                  <c:v>1.5057113859999223</c:v>
                </c:pt>
                <c:pt idx="289">
                  <c:v>1.5018385696449528</c:v>
                </c:pt>
                <c:pt idx="290">
                  <c:v>1.5143607116278635</c:v>
                </c:pt>
                <c:pt idx="291">
                  <c:v>1.5123476670418483</c:v>
                </c:pt>
                <c:pt idx="292">
                  <c:v>1.5235389165131559</c:v>
                </c:pt>
                <c:pt idx="293">
                  <c:v>1.5221587374651249</c:v>
                </c:pt>
                <c:pt idx="294">
                  <c:v>1.5353415903173582</c:v>
                </c:pt>
                <c:pt idx="295">
                  <c:v>1.534310900577097</c:v>
                </c:pt>
                <c:pt idx="296">
                  <c:v>1.5450164936971724</c:v>
                </c:pt>
                <c:pt idx="297">
                  <c:v>1.5441767672216267</c:v>
                </c:pt>
                <c:pt idx="298">
                  <c:v>1.5580942807237259</c:v>
                </c:pt>
                <c:pt idx="299">
                  <c:v>1.5574016016537069</c:v>
                </c:pt>
                <c:pt idx="300">
                  <c:v>1.5676617409050528</c:v>
                </c:pt>
                <c:pt idx="301">
                  <c:v>1.5670583028335265</c:v>
                </c:pt>
                <c:pt idx="302">
                  <c:v>1.5817975779056581</c:v>
                </c:pt>
                <c:pt idx="303">
                  <c:v>1.5812759561028957</c:v>
                </c:pt>
                <c:pt idx="304">
                  <c:v>1.5911260504617428</c:v>
                </c:pt>
                <c:pt idx="305">
                  <c:v>1.5906551219189924</c:v>
                </c:pt>
                <c:pt idx="306">
                  <c:v>1.606319725502722</c:v>
                </c:pt>
                <c:pt idx="307">
                  <c:v>1.6059014042663999</c:v>
                </c:pt>
                <c:pt idx="308">
                  <c:v>1.6153728021381879</c:v>
                </c:pt>
                <c:pt idx="309">
                  <c:v>1.6149866636664056</c:v>
                </c:pt>
                <c:pt idx="310">
                  <c:v>1.6200050611882844</c:v>
                </c:pt>
                <c:pt idx="311">
                  <c:v>1.6201507852900847</c:v>
                </c:pt>
                <c:pt idx="312">
                  <c:v>1.6228957384322398</c:v>
                </c:pt>
                <c:pt idx="313">
                  <c:v>1.6227692475885733</c:v>
                </c:pt>
                <c:pt idx="314">
                  <c:v>1.6261869817706407</c:v>
                </c:pt>
                <c:pt idx="315">
                  <c:v>1.6263458679786218</c:v>
                </c:pt>
                <c:pt idx="316">
                  <c:v>1.6289487672011129</c:v>
                </c:pt>
                <c:pt idx="317">
                  <c:v>1.6288305282448461</c:v>
                </c:pt>
                <c:pt idx="318">
                  <c:v>1.6324800457132964</c:v>
                </c:pt>
                <c:pt idx="319">
                  <c:v>1.6326547046285993</c:v>
                </c:pt>
                <c:pt idx="320">
                  <c:v>1.660225570653322</c:v>
                </c:pt>
                <c:pt idx="321">
                  <c:v>1.6604106407004187</c:v>
                </c:pt>
                <c:pt idx="322">
                  <c:v>1.668204852084743</c:v>
                </c:pt>
                <c:pt idx="323">
                  <c:v>1.6683952650454896</c:v>
                </c:pt>
                <c:pt idx="324">
                  <c:v>1.6932094950939651</c:v>
                </c:pt>
                <c:pt idx="325">
                  <c:v>1.693412052807086</c:v>
                </c:pt>
                <c:pt idx="326">
                  <c:v>1.7014558529633501</c:v>
                </c:pt>
                <c:pt idx="327">
                  <c:v>1.7016651429358933</c:v>
                </c:pt>
                <c:pt idx="328">
                  <c:v>1.7242229312567383</c:v>
                </c:pt>
                <c:pt idx="329">
                  <c:v>1.7244466257429996</c:v>
                </c:pt>
                <c:pt idx="330">
                  <c:v>1.7327566498272102</c:v>
                </c:pt>
                <c:pt idx="331">
                  <c:v>1.7329889705550225</c:v>
                </c:pt>
                <c:pt idx="332">
                  <c:v>1.7536656944513351</c:v>
                </c:pt>
                <c:pt idx="333">
                  <c:v>1.7539154500408964</c:v>
                </c:pt>
                <c:pt idx="334">
                  <c:v>1.7625100536404972</c:v>
                </c:pt>
                <c:pt idx="335">
                  <c:v>1.7627710993520129</c:v>
                </c:pt>
                <c:pt idx="336">
                  <c:v>1.7818556587229761</c:v>
                </c:pt>
                <c:pt idx="337">
                  <c:v>1.7821383474989168</c:v>
                </c:pt>
                <c:pt idx="338">
                  <c:v>1.7910378523424215</c:v>
                </c:pt>
                <c:pt idx="339">
                  <c:v>1.7913357269568386</c:v>
                </c:pt>
                <c:pt idx="340">
                  <c:v>1.8090552128918773</c:v>
                </c:pt>
                <c:pt idx="341">
                  <c:v>1.8093808379014902</c:v>
                </c:pt>
                <c:pt idx="342">
                  <c:v>1.8186078230573448</c:v>
                </c:pt>
                <c:pt idx="343">
                  <c:v>1.8189546231225082</c:v>
                </c:pt>
                <c:pt idx="344">
                  <c:v>1.8354907758166925</c:v>
                </c:pt>
                <c:pt idx="345">
                  <c:v>1.8358747136284623</c:v>
                </c:pt>
                <c:pt idx="346">
                  <c:v>1.8454543626875828</c:v>
                </c:pt>
                <c:pt idx="347">
                  <c:v>1.8458693155230399</c:v>
                </c:pt>
                <c:pt idx="348">
                  <c:v>1.8613698462449084</c:v>
                </c:pt>
                <c:pt idx="349">
                  <c:v>1.8618375352379366</c:v>
                </c:pt>
                <c:pt idx="350">
                  <c:v>1.8717980529118428</c:v>
                </c:pt>
                <c:pt idx="351">
                  <c:v>1.8723144919000474</c:v>
                </c:pt>
                <c:pt idx="352">
                  <c:v>1.8869010793225027</c:v>
                </c:pt>
                <c:pt idx="353">
                  <c:v>1.8874992474040397</c:v>
                </c:pt>
                <c:pt idx="354">
                  <c:v>1.8978723628869134</c:v>
                </c:pt>
                <c:pt idx="355">
                  <c:v>1.898555992709815</c:v>
                </c:pt>
                <c:pt idx="356">
                  <c:v>1.9123300607844143</c:v>
                </c:pt>
                <c:pt idx="357">
                  <c:v>1.9131596732490959</c:v>
                </c:pt>
                <c:pt idx="358">
                  <c:v>1.9239812529706084</c:v>
                </c:pt>
                <c:pt idx="359">
                  <c:v>1.9249921291383807</c:v>
                </c:pt>
                <c:pt idx="360">
                  <c:v>1.9380391062549607</c:v>
                </c:pt>
                <c:pt idx="361">
                  <c:v>1.9393922742044971</c:v>
                </c:pt>
                <c:pt idx="362">
                  <c:v>1.950703073796979</c:v>
                </c:pt>
                <c:pt idx="363">
                  <c:v>1.9526421110195005</c:v>
                </c:pt>
                <c:pt idx="364">
                  <c:v>1.9650346255609512</c:v>
                </c:pt>
                <c:pt idx="365">
                  <c:v>1.9687024070446146</c:v>
                </c:pt>
                <c:pt idx="366">
                  <c:v>1.9805490022858241</c:v>
                </c:pt>
                <c:pt idx="367">
                  <c:v>2.0042361512415363</c:v>
                </c:pt>
                <c:pt idx="368">
                  <c:v>2.0160364670974951</c:v>
                </c:pt>
                <c:pt idx="369">
                  <c:v>2.0108739636814827</c:v>
                </c:pt>
                <c:pt idx="370">
                  <c:v>2.0233099140850381</c:v>
                </c:pt>
                <c:pt idx="371">
                  <c:v>2.0209911689819693</c:v>
                </c:pt>
                <c:pt idx="372">
                  <c:v>2.0322530680971078</c:v>
                </c:pt>
                <c:pt idx="373">
                  <c:v>2.0307380083399558</c:v>
                </c:pt>
                <c:pt idx="374">
                  <c:v>2.0438253268335691</c:v>
                </c:pt>
                <c:pt idx="375" formatCode="0.000_ ">
                  <c:v>2.0427200300218495</c:v>
                </c:pt>
                <c:pt idx="376" formatCode="0.000_ ">
                  <c:v>2.0534902860895237</c:v>
                </c:pt>
                <c:pt idx="377" formatCode="0.000_ ">
                  <c:v>2.0526024721347249</c:v>
                </c:pt>
                <c:pt idx="378" formatCode="0.000_ ">
                  <c:v>2.0664135028104247</c:v>
                </c:pt>
                <c:pt idx="379" formatCode="0.000_ ">
                  <c:v>2.0656879096616199</c:v>
                </c:pt>
                <c:pt idx="380" formatCode="0.000_ ">
                  <c:v>2.0760074550831114</c:v>
                </c:pt>
                <c:pt idx="381" formatCode="0.000_ ">
                  <c:v>2.0753795789695917</c:v>
                </c:pt>
                <c:pt idx="382" formatCode="0.000_ ">
                  <c:v>2.0899994268692512</c:v>
                </c:pt>
                <c:pt idx="383" formatCode="0.000_ ">
                  <c:v>2.0894593572362701</c:v>
                </c:pt>
                <c:pt idx="384" formatCode="0.000_ ">
                  <c:v>2.0993642168959883</c:v>
                </c:pt>
                <c:pt idx="385" formatCode="0.000_ ">
                  <c:v>2.0988785362802878</c:v>
                </c:pt>
                <c:pt idx="386" formatCode="0.000_ ">
                  <c:v>2.1144082561319784</c:v>
                </c:pt>
                <c:pt idx="387" formatCode="0.000_ ">
                  <c:v>2.1139781532659203</c:v>
                </c:pt>
                <c:pt idx="388" formatCode="0.000_ ">
                  <c:v>2.1235001988876672</c:v>
                </c:pt>
                <c:pt idx="389" formatCode="0.000_ ">
                  <c:v>2.1231041982164385</c:v>
                </c:pt>
                <c:pt idx="390" formatCode="0.000_ ">
                  <c:v>2.1396650455488877</c:v>
                </c:pt>
                <c:pt idx="391" formatCode="0.000_ ">
                  <c:v>2.1393077009347783</c:v>
                </c:pt>
                <c:pt idx="392" formatCode="0.000_ ">
                  <c:v>2.1484752658578934</c:v>
                </c:pt>
                <c:pt idx="393" formatCode="0.000_ ">
                  <c:v>2.1481409872767068</c:v>
                </c:pt>
                <c:pt idx="394" formatCode="0.000_ ">
                  <c:v>2.1533379340060623</c:v>
                </c:pt>
                <c:pt idx="395" formatCode="0.000_ ">
                  <c:v>2.153492963952603</c:v>
                </c:pt>
                <c:pt idx="396" formatCode="0.000_ ">
                  <c:v>2.1561335044244214</c:v>
                </c:pt>
                <c:pt idx="397" formatCode="0.000_ ">
                  <c:v>2.1560131023096227</c:v>
                </c:pt>
                <c:pt idx="398" formatCode="0.000_ ">
                  <c:v>2.1595956949927708</c:v>
                </c:pt>
                <c:pt idx="399" formatCode="0.000_ ">
                  <c:v>2.1597657060371183</c:v>
                </c:pt>
                <c:pt idx="400" formatCode="0.000_ ">
                  <c:v>2.1883868490669101</c:v>
                </c:pt>
                <c:pt idx="401" formatCode="0.000_ ">
                  <c:v>2.1885667859883546</c:v>
                </c:pt>
                <c:pt idx="402" formatCode="0.000_ ">
                  <c:v>2.1962819204130928</c:v>
                </c:pt>
                <c:pt idx="403" formatCode="0.000_ ">
                  <c:v>2.1964668226538215</c:v>
                </c:pt>
                <c:pt idx="404" formatCode="0.000_ ">
                  <c:v>2.222128980807438</c:v>
                </c:pt>
                <c:pt idx="405" formatCode="0.000_ ">
                  <c:v>2.2223254057243098</c:v>
                </c:pt>
                <c:pt idx="406" formatCode="0.000_ ">
                  <c:v>2.2302849739052428</c:v>
                </c:pt>
                <c:pt idx="407" formatCode="0.000_ ">
                  <c:v>2.2304876256533932</c:v>
                </c:pt>
                <c:pt idx="408" formatCode="0.000_ ">
                  <c:v>2.2537443023628514</c:v>
                </c:pt>
                <c:pt idx="409" formatCode="0.000_ ">
                  <c:v>2.253960541127364</c:v>
                </c:pt>
                <c:pt idx="410" formatCode="0.000_ ">
                  <c:v>2.2621806572008758</c:v>
                </c:pt>
                <c:pt idx="411" formatCode="0.000_ ">
                  <c:v>2.2624048270978325</c:v>
                </c:pt>
                <c:pt idx="412" formatCode="0.000_ ">
                  <c:v>2.2836675028447013</c:v>
                </c:pt>
              </c:numCache>
            </c:numRef>
          </c:xVal>
          <c:yVal>
            <c:numRef>
              <c:f>Calculation!$G$61:$G$473</c:f>
              <c:numCache>
                <c:formatCode>0.000_ </c:formatCode>
                <c:ptCount val="413"/>
                <c:pt idx="0">
                  <c:v>12.600593731303613</c:v>
                </c:pt>
                <c:pt idx="1">
                  <c:v>17.256398390142852</c:v>
                </c:pt>
                <c:pt idx="2">
                  <c:v>23.52384136619256</c:v>
                </c:pt>
                <c:pt idx="3">
                  <c:v>27.906579761768992</c:v>
                </c:pt>
                <c:pt idx="4">
                  <c:v>33.004873425117658</c:v>
                </c:pt>
                <c:pt idx="5">
                  <c:v>38.920901270099705</c:v>
                </c:pt>
                <c:pt idx="6">
                  <c:v>45.769976898057891</c:v>
                </c:pt>
                <c:pt idx="7">
                  <c:v>53.682380697086735</c:v>
                </c:pt>
                <c:pt idx="8">
                  <c:v>62.805596833177617</c:v>
                </c:pt>
                <c:pt idx="9">
                  <c:v>73.307104946634595</c:v>
                </c:pt>
                <c:pt idx="10">
                  <c:v>85.377953580147718</c:v>
                </c:pt>
                <c:pt idx="11">
                  <c:v>97.256071861831543</c:v>
                </c:pt>
                <c:pt idx="12">
                  <c:v>109.72362051942885</c:v>
                </c:pt>
                <c:pt idx="13">
                  <c:v>122.66997262656098</c:v>
                </c:pt>
                <c:pt idx="14">
                  <c:v>137.03613411172688</c:v>
                </c:pt>
                <c:pt idx="15">
                  <c:v>152.98678448831299</c:v>
                </c:pt>
                <c:pt idx="16">
                  <c:v>170.71593782872822</c:v>
                </c:pt>
                <c:pt idx="17">
                  <c:v>187.03070894025214</c:v>
                </c:pt>
                <c:pt idx="18">
                  <c:v>199.30604626310628</c:v>
                </c:pt>
                <c:pt idx="19">
                  <c:v>206.64881881232228</c:v>
                </c:pt>
                <c:pt idx="20">
                  <c:v>214.17067586175534</c:v>
                </c:pt>
                <c:pt idx="21">
                  <c:v>221.87381240942042</c:v>
                </c:pt>
                <c:pt idx="22">
                  <c:v>229.76042463594533</c:v>
                </c:pt>
                <c:pt idx="23">
                  <c:v>237.83270990325232</c:v>
                </c:pt>
                <c:pt idx="24">
                  <c:v>246.09286675330594</c:v>
                </c:pt>
                <c:pt idx="25">
                  <c:v>254.54309490698367</c:v>
                </c:pt>
                <c:pt idx="26">
                  <c:v>263.18559526294308</c:v>
                </c:pt>
                <c:pt idx="27">
                  <c:v>267.61974964469852</c:v>
                </c:pt>
                <c:pt idx="28">
                  <c:v>272.10384887227633</c:v>
                </c:pt>
                <c:pt idx="29">
                  <c:v>276.63818156230371</c:v>
                </c:pt>
                <c:pt idx="30">
                  <c:v>281.22303647705883</c:v>
                </c:pt>
                <c:pt idx="31">
                  <c:v>285.85870252452355</c:v>
                </c:pt>
                <c:pt idx="32">
                  <c:v>290.54546875838093</c:v>
                </c:pt>
                <c:pt idx="33">
                  <c:v>295.28362437807272</c:v>
                </c:pt>
                <c:pt idx="34">
                  <c:v>300.07345872883917</c:v>
                </c:pt>
                <c:pt idx="35">
                  <c:v>302.52804405654064</c:v>
                </c:pt>
                <c:pt idx="36">
                  <c:v>304.99619385180426</c:v>
                </c:pt>
                <c:pt idx="37">
                  <c:v>303.87588084997731</c:v>
                </c:pt>
                <c:pt idx="38">
                  <c:v>299.18616255581748</c:v>
                </c:pt>
                <c:pt idx="39">
                  <c:v>294.54451921395918</c:v>
                </c:pt>
                <c:pt idx="40">
                  <c:v>289.95071166644129</c:v>
                </c:pt>
                <c:pt idx="41">
                  <c:v>285.40450062728945</c:v>
                </c:pt>
                <c:pt idx="42">
                  <c:v>280.90564668239665</c:v>
                </c:pt>
                <c:pt idx="43">
                  <c:v>276.45391028950013</c:v>
                </c:pt>
                <c:pt idx="44">
                  <c:v>272.04905177809434</c:v>
                </c:pt>
                <c:pt idx="45">
                  <c:v>267.69083134940081</c:v>
                </c:pt>
                <c:pt idx="46">
                  <c:v>263.37900907624322</c:v>
                </c:pt>
                <c:pt idx="47">
                  <c:v>259.1133449030242</c:v>
                </c:pt>
                <c:pt idx="48">
                  <c:v>254.89359864564889</c:v>
                </c:pt>
                <c:pt idx="49">
                  <c:v>250.71952999143707</c:v>
                </c:pt>
                <c:pt idx="50">
                  <c:v>246.59089849907724</c:v>
                </c:pt>
                <c:pt idx="51">
                  <c:v>242.50746359854708</c:v>
                </c:pt>
                <c:pt idx="52">
                  <c:v>238.46898459105032</c:v>
                </c:pt>
                <c:pt idx="53">
                  <c:v>234.47522064894969</c:v>
                </c:pt>
                <c:pt idx="54">
                  <c:v>230.52593081568912</c:v>
                </c:pt>
                <c:pt idx="55">
                  <c:v>226.62087400572554</c:v>
                </c:pt>
                <c:pt idx="56">
                  <c:v>222.75980900444745</c:v>
                </c:pt>
                <c:pt idx="57">
                  <c:v>218.94249446811631</c:v>
                </c:pt>
                <c:pt idx="58">
                  <c:v>215.1686889237977</c:v>
                </c:pt>
                <c:pt idx="59">
                  <c:v>211.4381507692714</c:v>
                </c:pt>
                <c:pt idx="60">
                  <c:v>207.75063827298456</c:v>
                </c:pt>
                <c:pt idx="61">
                  <c:v>204.10590957395351</c:v>
                </c:pt>
                <c:pt idx="62">
                  <c:v>200.50372268171344</c:v>
                </c:pt>
                <c:pt idx="63">
                  <c:v>196.94383547622098</c:v>
                </c:pt>
                <c:pt idx="64">
                  <c:v>193.42600570779771</c:v>
                </c:pt>
                <c:pt idx="65">
                  <c:v>189.9499909970331</c:v>
                </c:pt>
                <c:pt idx="66">
                  <c:v>186.51554883474049</c:v>
                </c:pt>
                <c:pt idx="67">
                  <c:v>183.12243658184607</c:v>
                </c:pt>
                <c:pt idx="68">
                  <c:v>179.77041146932871</c:v>
                </c:pt>
                <c:pt idx="69">
                  <c:v>176.45923059816215</c:v>
                </c:pt>
                <c:pt idx="70">
                  <c:v>173.18865093918464</c:v>
                </c:pt>
                <c:pt idx="71">
                  <c:v>169.9584293330721</c:v>
                </c:pt>
                <c:pt idx="72">
                  <c:v>166.7683224902363</c:v>
                </c:pt>
                <c:pt idx="73">
                  <c:v>163.61808699073663</c:v>
                </c:pt>
                <c:pt idx="74">
                  <c:v>160.5074792842166</c:v>
                </c:pt>
                <c:pt idx="75">
                  <c:v>157.43625568981085</c:v>
                </c:pt>
                <c:pt idx="76">
                  <c:v>154.40417239606924</c:v>
                </c:pt>
                <c:pt idx="77">
                  <c:v>151.41098546087795</c:v>
                </c:pt>
                <c:pt idx="78">
                  <c:v>148.45645081135231</c:v>
                </c:pt>
                <c:pt idx="79">
                  <c:v>145.54032424378013</c:v>
                </c:pt>
                <c:pt idx="80">
                  <c:v>142.66236142351815</c:v>
                </c:pt>
                <c:pt idx="81">
                  <c:v>139.82231788492749</c:v>
                </c:pt>
                <c:pt idx="82">
                  <c:v>137.01994903124702</c:v>
                </c:pt>
                <c:pt idx="83">
                  <c:v>134.25501013455164</c:v>
                </c:pt>
                <c:pt idx="84">
                  <c:v>131.52725633564486</c:v>
                </c:pt>
                <c:pt idx="85">
                  <c:v>128.83644264395073</c:v>
                </c:pt>
                <c:pt idx="86">
                  <c:v>126.18232393745488</c:v>
                </c:pt>
                <c:pt idx="87">
                  <c:v>123.56465496260685</c:v>
                </c:pt>
                <c:pt idx="88">
                  <c:v>120.98319033418569</c:v>
                </c:pt>
                <c:pt idx="89">
                  <c:v>118.43768453527505</c:v>
                </c:pt>
                <c:pt idx="90">
                  <c:v>115.92789191710564</c:v>
                </c:pt>
                <c:pt idx="91">
                  <c:v>113.45356669901733</c:v>
                </c:pt>
                <c:pt idx="92">
                  <c:v>111.0144629683119</c:v>
                </c:pt>
                <c:pt idx="93">
                  <c:v>108.61033468018448</c:v>
                </c:pt>
                <c:pt idx="94">
                  <c:v>106.24093565762283</c:v>
                </c:pt>
                <c:pt idx="95">
                  <c:v>103.90601959130174</c:v>
                </c:pt>
                <c:pt idx="96">
                  <c:v>101.60534003948298</c:v>
                </c:pt>
                <c:pt idx="97">
                  <c:v>99.338650427904668</c:v>
                </c:pt>
                <c:pt idx="98">
                  <c:v>97.105704049692207</c:v>
                </c:pt>
                <c:pt idx="99">
                  <c:v>94.906254065256277</c:v>
                </c:pt>
                <c:pt idx="100">
                  <c:v>92.740053502167683</c:v>
                </c:pt>
                <c:pt idx="101">
                  <c:v>90.606855255053631</c:v>
                </c:pt>
                <c:pt idx="102">
                  <c:v>88.506412085507179</c:v>
                </c:pt>
                <c:pt idx="103">
                  <c:v>86.438476621952972</c:v>
                </c:pt>
                <c:pt idx="104">
                  <c:v>84.402801359569651</c:v>
                </c:pt>
                <c:pt idx="105">
                  <c:v>82.399138660132195</c:v>
                </c:pt>
                <c:pt idx="106">
                  <c:v>80.42724075191866</c:v>
                </c:pt>
                <c:pt idx="107">
                  <c:v>78.486859729609961</c:v>
                </c:pt>
                <c:pt idx="108">
                  <c:v>76.577747554133055</c:v>
                </c:pt>
                <c:pt idx="109">
                  <c:v>74.699656052558254</c:v>
                </c:pt>
                <c:pt idx="110">
                  <c:v>72.852336918002777</c:v>
                </c:pt>
                <c:pt idx="111">
                  <c:v>71.035541709477442</c:v>
                </c:pt>
                <c:pt idx="112">
                  <c:v>69.249021851766699</c:v>
                </c:pt>
                <c:pt idx="113">
                  <c:v>67.492528635283747</c:v>
                </c:pt>
                <c:pt idx="114">
                  <c:v>65.765813215963902</c:v>
                </c:pt>
                <c:pt idx="115">
                  <c:v>64.068626615131421</c:v>
                </c:pt>
                <c:pt idx="116">
                  <c:v>62.400719719348423</c:v>
                </c:pt>
                <c:pt idx="117">
                  <c:v>60.761843280305349</c:v>
                </c:pt>
                <c:pt idx="118">
                  <c:v>59.151747914650748</c:v>
                </c:pt>
                <c:pt idx="119">
                  <c:v>57.570184103861543</c:v>
                </c:pt>
                <c:pt idx="120">
                  <c:v>56.016902194110848</c:v>
                </c:pt>
                <c:pt idx="121">
                  <c:v>54.491652396099667</c:v>
                </c:pt>
                <c:pt idx="122">
                  <c:v>52.994184784909379</c:v>
                </c:pt>
                <c:pt idx="123">
                  <c:v>51.524249299858219</c:v>
                </c:pt>
                <c:pt idx="124">
                  <c:v>50.081595744346366</c:v>
                </c:pt>
                <c:pt idx="125">
                  <c:v>48.665973785700167</c:v>
                </c:pt>
                <c:pt idx="126">
                  <c:v>47.277132954984687</c:v>
                </c:pt>
                <c:pt idx="127">
                  <c:v>45.914822646865744</c:v>
                </c:pt>
                <c:pt idx="128">
                  <c:v>44.578792119441133</c:v>
                </c:pt>
                <c:pt idx="129">
                  <c:v>43.268790494034668</c:v>
                </c:pt>
                <c:pt idx="130">
                  <c:v>44.594829209850701</c:v>
                </c:pt>
                <c:pt idx="131">
                  <c:v>45.947837198783155</c:v>
                </c:pt>
                <c:pt idx="132">
                  <c:v>44.611166724818311</c:v>
                </c:pt>
                <c:pt idx="133">
                  <c:v>43.300531292298793</c:v>
                </c:pt>
                <c:pt idx="134">
                  <c:v>44.627218721649982</c:v>
                </c:pt>
                <c:pt idx="135">
                  <c:v>45.980882114400522</c:v>
                </c:pt>
                <c:pt idx="136">
                  <c:v>44.643571260245579</c:v>
                </c:pt>
                <c:pt idx="137">
                  <c:v>43.332301589599915</c:v>
                </c:pt>
                <c:pt idx="138">
                  <c:v>44.659638178072427</c:v>
                </c:pt>
                <c:pt idx="139">
                  <c:v>46.013957423237258</c:v>
                </c:pt>
                <c:pt idx="140">
                  <c:v>44.676005754940462</c:v>
                </c:pt>
                <c:pt idx="141">
                  <c:v>43.364101414865068</c:v>
                </c:pt>
                <c:pt idx="142">
                  <c:v>44.692087608348075</c:v>
                </c:pt>
                <c:pt idx="143">
                  <c:v>46.04706315482931</c:v>
                </c:pt>
                <c:pt idx="144">
                  <c:v>44.708470238171095</c:v>
                </c:pt>
                <c:pt idx="145">
                  <c:v>43.395930797066583</c:v>
                </c:pt>
                <c:pt idx="146">
                  <c:v>44.724567041752906</c:v>
                </c:pt>
                <c:pt idx="147">
                  <c:v>46.080199338765105</c:v>
                </c:pt>
                <c:pt idx="148">
                  <c:v>44.740964739209645</c:v>
                </c:pt>
                <c:pt idx="149">
                  <c:v>43.427789765185473</c:v>
                </c:pt>
                <c:pt idx="150">
                  <c:v>44.095520514423683</c:v>
                </c:pt>
                <c:pt idx="151">
                  <c:v>45.438404967438586</c:v>
                </c:pt>
                <c:pt idx="152">
                  <c:v>45.113554996240424</c:v>
                </c:pt>
                <c:pt idx="153">
                  <c:v>43.793103899201924</c:v>
                </c:pt>
                <c:pt idx="154">
                  <c:v>44.133834277811438</c:v>
                </c:pt>
                <c:pt idx="155">
                  <c:v>45.477496883107079</c:v>
                </c:pt>
                <c:pt idx="156">
                  <c:v>44.149958047000162</c:v>
                </c:pt>
                <c:pt idx="157">
                  <c:v>42.848366501922271</c:v>
                </c:pt>
                <c:pt idx="158">
                  <c:v>44.165797761811902</c:v>
                </c:pt>
                <c:pt idx="159">
                  <c:v>45.510109374512034</c:v>
                </c:pt>
                <c:pt idx="160">
                  <c:v>44.181936346198242</c:v>
                </c:pt>
                <c:pt idx="161">
                  <c:v>42.879716713266689</c:v>
                </c:pt>
                <c:pt idx="162">
                  <c:v>44.19779077454956</c:v>
                </c:pt>
                <c:pt idx="163">
                  <c:v>45.542751838863396</c:v>
                </c:pt>
                <c:pt idx="164">
                  <c:v>44.213944188586915</c:v>
                </c:pt>
                <c:pt idx="165">
                  <c:v>42.911096040656744</c:v>
                </c:pt>
                <c:pt idx="166">
                  <c:v>44.229813344837908</c:v>
                </c:pt>
                <c:pt idx="167">
                  <c:v>45.575424305272861</c:v>
                </c:pt>
                <c:pt idx="168">
                  <c:v>44.245981602975931</c:v>
                </c:pt>
                <c:pt idx="169">
                  <c:v>42.942504512630109</c:v>
                </c:pt>
                <c:pt idx="170">
                  <c:v>44.26186550153075</c:v>
                </c:pt>
                <c:pt idx="171">
                  <c:v>45.608126802903534</c:v>
                </c:pt>
                <c:pt idx="172">
                  <c:v>44.278048618246565</c:v>
                </c:pt>
                <c:pt idx="173">
                  <c:v>42.973942157769187</c:v>
                </c:pt>
                <c:pt idx="174">
                  <c:v>44.293947273511378</c:v>
                </c:pt>
                <c:pt idx="175">
                  <c:v>45.640859360942514</c:v>
                </c:pt>
                <c:pt idx="176">
                  <c:v>44.310145263293904</c:v>
                </c:pt>
                <c:pt idx="177">
                  <c:v>43.005409004675421</c:v>
                </c:pt>
                <c:pt idx="178">
                  <c:v>44.326058689681943</c:v>
                </c:pt>
                <c:pt idx="179">
                  <c:v>45.673622008596347</c:v>
                </c:pt>
                <c:pt idx="180">
                  <c:v>44.342271567027012</c:v>
                </c:pt>
                <c:pt idx="181">
                  <c:v>43.036905081979839</c:v>
                </c:pt>
                <c:pt idx="182">
                  <c:v>44.358199778974182</c:v>
                </c:pt>
                <c:pt idx="183">
                  <c:v>45.706414775101116</c:v>
                </c:pt>
                <c:pt idx="184">
                  <c:v>44.374427558405344</c:v>
                </c:pt>
                <c:pt idx="185">
                  <c:v>43.068430418337257</c:v>
                </c:pt>
                <c:pt idx="186">
                  <c:v>44.390370570354925</c:v>
                </c:pt>
                <c:pt idx="187">
                  <c:v>45.739237689733315</c:v>
                </c:pt>
                <c:pt idx="188">
                  <c:v>44.406613266397095</c:v>
                </c:pt>
                <c:pt idx="189">
                  <c:v>43.099985042437524</c:v>
                </c:pt>
                <c:pt idx="190">
                  <c:v>44.422571092820554</c:v>
                </c:pt>
                <c:pt idx="191">
                  <c:v>45.772090781794581</c:v>
                </c:pt>
                <c:pt idx="192">
                  <c:v>44.438828720026201</c:v>
                </c:pt>
                <c:pt idx="193">
                  <c:v>43.131568983004776</c:v>
                </c:pt>
                <c:pt idx="194">
                  <c:v>44.45480137540256</c:v>
                </c:pt>
                <c:pt idx="195">
                  <c:v>45.804974080621143</c:v>
                </c:pt>
                <c:pt idx="196">
                  <c:v>44.471073948320097</c:v>
                </c:pt>
                <c:pt idx="197">
                  <c:v>43.163182268787722</c:v>
                </c:pt>
                <c:pt idx="198">
                  <c:v>44.487061447140597</c:v>
                </c:pt>
                <c:pt idx="199">
                  <c:v>45.837887615552418</c:v>
                </c:pt>
                <c:pt idx="200">
                  <c:v>44.50334898034626</c:v>
                </c:pt>
                <c:pt idx="201">
                  <c:v>43.194824928543483</c:v>
                </c:pt>
                <c:pt idx="202">
                  <c:v>44.519351337109356</c:v>
                </c:pt>
                <c:pt idx="203">
                  <c:v>45.870831415990089</c:v>
                </c:pt>
                <c:pt idx="204">
                  <c:v>44.535653845202177</c:v>
                </c:pt>
                <c:pt idx="205">
                  <c:v>43.226496991095182</c:v>
                </c:pt>
                <c:pt idx="206">
                  <c:v>44.551671074440293</c:v>
                </c:pt>
                <c:pt idx="207">
                  <c:v>45.903805511354975</c:v>
                </c:pt>
                <c:pt idx="208">
                  <c:v>44.567988572019893</c:v>
                </c:pt>
                <c:pt idx="209">
                  <c:v>43.25819848527486</c:v>
                </c:pt>
                <c:pt idx="210">
                  <c:v>44.584020688262385</c:v>
                </c:pt>
                <c:pt idx="211">
                  <c:v>45.936809931087161</c:v>
                </c:pt>
                <c:pt idx="212">
                  <c:v>44.60035318994575</c:v>
                </c:pt>
                <c:pt idx="213">
                  <c:v>43.289929439943727</c:v>
                </c:pt>
                <c:pt idx="214">
                  <c:v>44.616400207750267</c:v>
                </c:pt>
                <c:pt idx="215">
                  <c:v>45.969844704672759</c:v>
                </c:pt>
                <c:pt idx="216">
                  <c:v>44.632747728176852</c:v>
                </c:pt>
                <c:pt idx="217">
                  <c:v>43.32168988399831</c:v>
                </c:pt>
                <c:pt idx="218">
                  <c:v>44.648809662108711</c:v>
                </c:pt>
                <c:pt idx="219">
                  <c:v>46.002909861622712</c:v>
                </c:pt>
                <c:pt idx="220">
                  <c:v>44.665172215918993</c:v>
                </c:pt>
                <c:pt idx="221">
                  <c:v>43.353479846358866</c:v>
                </c:pt>
                <c:pt idx="222">
                  <c:v>44.681249080561329</c:v>
                </c:pt>
                <c:pt idx="223">
                  <c:v>46.036005431466982</c:v>
                </c:pt>
                <c:pt idx="224">
                  <c:v>44.697626682423291</c:v>
                </c:pt>
                <c:pt idx="225">
                  <c:v>43.385299355986305</c:v>
                </c:pt>
                <c:pt idx="226">
                  <c:v>44.713718492372436</c:v>
                </c:pt>
                <c:pt idx="227">
                  <c:v>46.069131443770999</c:v>
                </c:pt>
                <c:pt idx="228">
                  <c:v>44.730111156960945</c:v>
                </c:pt>
                <c:pt idx="229">
                  <c:v>43.417148441844844</c:v>
                </c:pt>
                <c:pt idx="230">
                  <c:v>44.084769402528956</c:v>
                </c:pt>
                <c:pt idx="231">
                  <c:v>45.427435460403871</c:v>
                </c:pt>
                <c:pt idx="232">
                  <c:v>45.102636888741408</c:v>
                </c:pt>
                <c:pt idx="233">
                  <c:v>43.782398717561136</c:v>
                </c:pt>
                <c:pt idx="234">
                  <c:v>44.123072704058082</c:v>
                </c:pt>
                <c:pt idx="235">
                  <c:v>45.466516764407395</c:v>
                </c:pt>
                <c:pt idx="236">
                  <c:v>45.141535090373601</c:v>
                </c:pt>
                <c:pt idx="237">
                  <c:v>43.820538402300073</c:v>
                </c:pt>
                <c:pt idx="238">
                  <c:v>44.161413278758644</c:v>
                </c:pt>
                <c:pt idx="239">
                  <c:v>45.505635875243094</c:v>
                </c:pt>
                <c:pt idx="240">
                  <c:v>44.177549830878682</c:v>
                </c:pt>
                <c:pt idx="241">
                  <c:v>42.875416344724194</c:v>
                </c:pt>
                <c:pt idx="242">
                  <c:v>44.193402240895502</c:v>
                </c:pt>
                <c:pt idx="243">
                  <c:v>45.538274228070186</c:v>
                </c:pt>
                <c:pt idx="244">
                  <c:v>44.209553620679976</c:v>
                </c:pt>
                <c:pt idx="245">
                  <c:v>42.906791678114793</c:v>
                </c:pt>
                <c:pt idx="246">
                  <c:v>44.225420756636453</c:v>
                </c:pt>
                <c:pt idx="247">
                  <c:v>45.570942578963688</c:v>
                </c:pt>
                <c:pt idx="248">
                  <c:v>44.24158697854201</c:v>
                </c:pt>
                <c:pt idx="249">
                  <c:v>42.938196152182414</c:v>
                </c:pt>
                <c:pt idx="250">
                  <c:v>44.257468854822832</c:v>
                </c:pt>
                <c:pt idx="251">
                  <c:v>45.603640957073317</c:v>
                </c:pt>
                <c:pt idx="252">
                  <c:v>44.273649933316641</c:v>
                </c:pt>
                <c:pt idx="253">
                  <c:v>42.969629795491372</c:v>
                </c:pt>
                <c:pt idx="254">
                  <c:v>44.28954656432451</c:v>
                </c:pt>
                <c:pt idx="255">
                  <c:v>45.63636939157854</c:v>
                </c:pt>
                <c:pt idx="256">
                  <c:v>44.305742513891552</c:v>
                </c:pt>
                <c:pt idx="257">
                  <c:v>43.001092636635256</c:v>
                </c:pt>
                <c:pt idx="258">
                  <c:v>44.321653914051907</c:v>
                </c:pt>
                <c:pt idx="259">
                  <c:v>45.669127911699434</c:v>
                </c:pt>
                <c:pt idx="260">
                  <c:v>44.337864749204513</c:v>
                </c:pt>
                <c:pt idx="261">
                  <c:v>43.03258470425817</c:v>
                </c:pt>
                <c:pt idx="262">
                  <c:v>44.353790932944833</c:v>
                </c:pt>
                <c:pt idx="263">
                  <c:v>45.701916546669089</c:v>
                </c:pt>
                <c:pt idx="264">
                  <c:v>44.370016668180931</c:v>
                </c:pt>
                <c:pt idx="265">
                  <c:v>43.064106027001763</c:v>
                </c:pt>
                <c:pt idx="266">
                  <c:v>44.3859576499461</c:v>
                </c:pt>
                <c:pt idx="267">
                  <c:v>45.73473532574576</c:v>
                </c:pt>
                <c:pt idx="268">
                  <c:v>44.402198299807104</c:v>
                </c:pt>
                <c:pt idx="269">
                  <c:v>43.095656633558661</c:v>
                </c:pt>
                <c:pt idx="270">
                  <c:v>44.41815409406022</c:v>
                </c:pt>
                <c:pt idx="271">
                  <c:v>45.767584278233215</c:v>
                </c:pt>
                <c:pt idx="272">
                  <c:v>44.434409673083643</c:v>
                </c:pt>
                <c:pt idx="273">
                  <c:v>43.127236552639808</c:v>
                </c:pt>
                <c:pt idx="274">
                  <c:v>44.450380294299968</c:v>
                </c:pt>
                <c:pt idx="275">
                  <c:v>45.800463433454823</c:v>
                </c:pt>
                <c:pt idx="276">
                  <c:v>44.466650817040488</c:v>
                </c:pt>
                <c:pt idx="277">
                  <c:v>43.158845812980957</c:v>
                </c:pt>
                <c:pt idx="278">
                  <c:v>44.482636279713049</c:v>
                </c:pt>
                <c:pt idx="279">
                  <c:v>45.833372820763174</c:v>
                </c:pt>
                <c:pt idx="280">
                  <c:v>44.49892176074782</c:v>
                </c:pt>
                <c:pt idx="281">
                  <c:v>43.19048444336795</c:v>
                </c:pt>
                <c:pt idx="282">
                  <c:v>44.514922079377172</c:v>
                </c:pt>
                <c:pt idx="283">
                  <c:v>45.86631246954687</c:v>
                </c:pt>
                <c:pt idx="284">
                  <c:v>44.531222533295114</c:v>
                </c:pt>
                <c:pt idx="285">
                  <c:v>43.222152472590047</c:v>
                </c:pt>
                <c:pt idx="286">
                  <c:v>44.547237722404887</c:v>
                </c:pt>
                <c:pt idx="287">
                  <c:v>45.899282409223964</c:v>
                </c:pt>
                <c:pt idx="288">
                  <c:v>44.563553163806745</c:v>
                </c:pt>
                <c:pt idx="289">
                  <c:v>43.253849929492027</c:v>
                </c:pt>
                <c:pt idx="290">
                  <c:v>44.579583237933207</c:v>
                </c:pt>
                <c:pt idx="291">
                  <c:v>45.932282669231732</c:v>
                </c:pt>
                <c:pt idx="292">
                  <c:v>44.595913681431469</c:v>
                </c:pt>
                <c:pt idx="293">
                  <c:v>43.285576842917152</c:v>
                </c:pt>
                <c:pt idx="294">
                  <c:v>44.611958655123615</c:v>
                </c:pt>
                <c:pt idx="295">
                  <c:v>45.965313279048672</c:v>
                </c:pt>
                <c:pt idx="296">
                  <c:v>44.628304115358624</c:v>
                </c:pt>
                <c:pt idx="297">
                  <c:v>43.317333241774648</c:v>
                </c:pt>
                <c:pt idx="298">
                  <c:v>44.644364003178232</c:v>
                </c:pt>
                <c:pt idx="299">
                  <c:v>45.998374268177187</c:v>
                </c:pt>
                <c:pt idx="300">
                  <c:v>44.660724494791133</c:v>
                </c:pt>
                <c:pt idx="301">
                  <c:v>43.34911915496685</c:v>
                </c:pt>
                <c:pt idx="302">
                  <c:v>44.676799311318</c:v>
                </c:pt>
                <c:pt idx="303">
                  <c:v>46.031465666150318</c:v>
                </c:pt>
                <c:pt idx="304">
                  <c:v>44.693174848967296</c:v>
                </c:pt>
                <c:pt idx="305">
                  <c:v>43.380934611441518</c:v>
                </c:pt>
                <c:pt idx="306">
                  <c:v>44.709264608788395</c:v>
                </c:pt>
                <c:pt idx="307">
                  <c:v>46.064587502525491</c:v>
                </c:pt>
                <c:pt idx="308">
                  <c:v>44.72565520715515</c:v>
                </c:pt>
                <c:pt idx="309">
                  <c:v>43.412779640180695</c:v>
                </c:pt>
                <c:pt idx="310">
                  <c:v>44.080355524564176</c:v>
                </c:pt>
                <c:pt idx="311">
                  <c:v>45.422931915041943</c:v>
                </c:pt>
                <c:pt idx="312">
                  <c:v>45.098154446784868</c:v>
                </c:pt>
                <c:pt idx="313">
                  <c:v>43.778003697590151</c:v>
                </c:pt>
                <c:pt idx="314">
                  <c:v>44.118654530998604</c:v>
                </c:pt>
                <c:pt idx="315">
                  <c:v>45.462008862442268</c:v>
                </c:pt>
                <c:pt idx="316">
                  <c:v>45.137048305854073</c:v>
                </c:pt>
                <c:pt idx="317">
                  <c:v>43.816139099087493</c:v>
                </c:pt>
                <c:pt idx="318">
                  <c:v>44.156990806296676</c:v>
                </c:pt>
                <c:pt idx="319">
                  <c:v>45.501123612323383</c:v>
                </c:pt>
                <c:pt idx="320">
                  <c:v>44.173125308545089</c:v>
                </c:pt>
                <c:pt idx="321">
                  <c:v>42.871078718509366</c:v>
                </c:pt>
                <c:pt idx="322">
                  <c:v>44.188975682768643</c:v>
                </c:pt>
                <c:pt idx="323">
                  <c:v>45.533757818031468</c:v>
                </c:pt>
                <c:pt idx="324">
                  <c:v>44.205125010690864</c:v>
                </c:pt>
                <c:pt idx="325">
                  <c:v>42.902450023336918</c:v>
                </c:pt>
                <c:pt idx="326">
                  <c:v>44.220990108862104</c:v>
                </c:pt>
                <c:pt idx="327">
                  <c:v>45.566422017776404</c:v>
                </c:pt>
                <c:pt idx="328">
                  <c:v>44.23715427689848</c:v>
                </c:pt>
                <c:pt idx="329">
                  <c:v>42.933850464882291</c:v>
                </c:pt>
                <c:pt idx="330">
                  <c:v>44.253034113398627</c:v>
                </c:pt>
                <c:pt idx="331">
                  <c:v>45.599116240699828</c:v>
                </c:pt>
                <c:pt idx="332">
                  <c:v>44.269213136028405</c:v>
                </c:pt>
                <c:pt idx="333">
                  <c:v>42.965280071722937</c:v>
                </c:pt>
                <c:pt idx="334">
                  <c:v>44.285107725267068</c:v>
                </c:pt>
                <c:pt idx="335">
                  <c:v>45.631840515994583</c:v>
                </c:pt>
                <c:pt idx="336">
                  <c:v>44.301301616975778</c:v>
                </c:pt>
                <c:pt idx="337">
                  <c:v>42.99673887244969</c:v>
                </c:pt>
                <c:pt idx="338">
                  <c:v>44.317210973364411</c:v>
                </c:pt>
                <c:pt idx="339">
                  <c:v>45.664594872851232</c:v>
                </c:pt>
                <c:pt idx="340">
                  <c:v>44.333419748633609</c:v>
                </c:pt>
                <c:pt idx="341">
                  <c:v>43.028226895677996</c:v>
                </c:pt>
                <c:pt idx="342">
                  <c:v>44.34934388661177</c:v>
                </c:pt>
                <c:pt idx="343">
                  <c:v>45.697379340511283</c:v>
                </c:pt>
                <c:pt idx="344">
                  <c:v>44.365567559966969</c:v>
                </c:pt>
                <c:pt idx="345">
                  <c:v>43.059744170067852</c:v>
                </c:pt>
                <c:pt idx="346">
                  <c:v>44.381506493965503</c:v>
                </c:pt>
                <c:pt idx="347">
                  <c:v>45.730193948229903</c:v>
                </c:pt>
                <c:pt idx="348">
                  <c:v>44.397745079927759</c:v>
                </c:pt>
                <c:pt idx="349">
                  <c:v>43.091290724293323</c:v>
                </c:pt>
                <c:pt idx="350">
                  <c:v>44.413698824416663</c:v>
                </c:pt>
                <c:pt idx="351">
                  <c:v>45.763038725303261</c:v>
                </c:pt>
                <c:pt idx="352">
                  <c:v>44.429952337535092</c:v>
                </c:pt>
                <c:pt idx="353">
                  <c:v>43.122866587078832</c:v>
                </c:pt>
                <c:pt idx="354">
                  <c:v>44.445920906980753</c:v>
                </c:pt>
                <c:pt idx="355">
                  <c:v>45.795913701057309</c:v>
                </c:pt>
                <c:pt idx="356">
                  <c:v>44.462189361805734</c:v>
                </c:pt>
                <c:pt idx="357">
                  <c:v>43.154471787151891</c:v>
                </c:pt>
                <c:pt idx="358">
                  <c:v>44.478172770703054</c:v>
                </c:pt>
                <c:pt idx="359">
                  <c:v>45.828818904841945</c:v>
                </c:pt>
                <c:pt idx="360">
                  <c:v>44.494456181807323</c:v>
                </c:pt>
                <c:pt idx="361">
                  <c:v>43.186106353290633</c:v>
                </c:pt>
                <c:pt idx="362">
                  <c:v>44.510454444658549</c:v>
                </c:pt>
                <c:pt idx="363">
                  <c:v>45.861754366037871</c:v>
                </c:pt>
                <c:pt idx="364">
                  <c:v>44.526752826621205</c:v>
                </c:pt>
                <c:pt idx="365">
                  <c:v>43.217770314281658</c:v>
                </c:pt>
                <c:pt idx="366">
                  <c:v>44.542765957951765</c:v>
                </c:pt>
                <c:pt idx="367">
                  <c:v>45.894720114054799</c:v>
                </c:pt>
                <c:pt idx="368">
                  <c:v>44.559079325374327</c:v>
                </c:pt>
                <c:pt idx="369">
                  <c:v>43.249463698951473</c:v>
                </c:pt>
                <c:pt idx="370">
                  <c:v>44.575107339695549</c:v>
                </c:pt>
                <c:pt idx="371">
                  <c:v>45.927716178316871</c:v>
                </c:pt>
                <c:pt idx="372">
                  <c:v>44.591435707197242</c:v>
                </c:pt>
                <c:pt idx="373">
                  <c:v>43.281186536156248</c:v>
                </c:pt>
                <c:pt idx="374">
                  <c:v>44.607478619070321</c:v>
                </c:pt>
                <c:pt idx="375">
                  <c:v>45.960742588310339</c:v>
                </c:pt>
                <c:pt idx="376">
                  <c:v>44.623822001276423</c:v>
                </c:pt>
                <c:pt idx="377">
                  <c:v>43.312938854781834</c:v>
                </c:pt>
                <c:pt idx="378">
                  <c:v>44.639879825264686</c:v>
                </c:pt>
                <c:pt idx="379">
                  <c:v>45.993799373530145</c:v>
                </c:pt>
                <c:pt idx="380">
                  <c:v>44.656238236822809</c:v>
                </c:pt>
                <c:pt idx="381">
                  <c:v>43.344720683743574</c:v>
                </c:pt>
                <c:pt idx="382">
                  <c:v>44.672310987497006</c:v>
                </c:pt>
                <c:pt idx="383">
                  <c:v>46.026886563500732</c:v>
                </c:pt>
                <c:pt idx="384">
                  <c:v>44.688684443061469</c:v>
                </c:pt>
                <c:pt idx="385">
                  <c:v>43.376532051986274</c:v>
                </c:pt>
                <c:pt idx="386">
                  <c:v>44.704772135021059</c:v>
                </c:pt>
                <c:pt idx="387">
                  <c:v>46.060004187787747</c:v>
                </c:pt>
                <c:pt idx="388">
                  <c:v>44.721160649268171</c:v>
                </c:pt>
                <c:pt idx="389">
                  <c:v>43.4083729884793</c:v>
                </c:pt>
                <c:pt idx="390">
                  <c:v>44.737263297109635</c:v>
                </c:pt>
                <c:pt idx="391">
                  <c:v>46.09315227598173</c:v>
                </c:pt>
                <c:pt idx="392">
                  <c:v>44.753666884738315</c:v>
                </c:pt>
                <c:pt idx="393">
                  <c:v>43.440243522232315</c:v>
                </c:pt>
                <c:pt idx="394">
                  <c:v>44.108102748114149</c:v>
                </c:pt>
                <c:pt idx="395">
                  <c:v>45.451242770833325</c:v>
                </c:pt>
                <c:pt idx="396">
                  <c:v>45.126332651397689</c:v>
                </c:pt>
                <c:pt idx="397">
                  <c:v>43.805632385465039</c:v>
                </c:pt>
                <c:pt idx="398">
                  <c:v>44.146428755319768</c:v>
                </c:pt>
                <c:pt idx="399">
                  <c:v>45.490347105625467</c:v>
                </c:pt>
                <c:pt idx="400">
                  <c:v>44.16255836200861</c:v>
                </c:pt>
                <c:pt idx="401">
                  <c:v>42.860719315059896</c:v>
                </c:pt>
                <c:pt idx="402">
                  <c:v>44.178403874259459</c:v>
                </c:pt>
                <c:pt idx="403">
                  <c:v>45.522971407013671</c:v>
                </c:pt>
                <c:pt idx="404">
                  <c:v>44.194548301842318</c:v>
                </c:pt>
                <c:pt idx="405">
                  <c:v>42.892080998721951</c:v>
                </c:pt>
                <c:pt idx="406">
                  <c:v>44.210408533295421</c:v>
                </c:pt>
                <c:pt idx="407">
                  <c:v>45.555625692822275</c:v>
                </c:pt>
                <c:pt idx="408">
                  <c:v>44.226567796217388</c:v>
                </c:pt>
                <c:pt idx="409">
                  <c:v>42.923471809667831</c:v>
                </c:pt>
                <c:pt idx="410">
                  <c:v>44.242442761241186</c:v>
                </c:pt>
                <c:pt idx="411">
                  <c:v>45.588309992170203</c:v>
                </c:pt>
                <c:pt idx="412">
                  <c:v>44.258616873972095</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172070784"/>
        <c:axId val="172072320"/>
      </c:scatterChart>
      <c:valAx>
        <c:axId val="172070784"/>
        <c:scaling>
          <c:orientation val="minMax"/>
          <c:min val="0"/>
        </c:scaling>
        <c:delete val="0"/>
        <c:axPos val="b"/>
        <c:numFmt formatCode="0_ " sourceLinked="0"/>
        <c:majorTickMark val="out"/>
        <c:minorTickMark val="none"/>
        <c:tickLblPos val="nextTo"/>
        <c:txPr>
          <a:bodyPr/>
          <a:lstStyle/>
          <a:p>
            <a:pPr>
              <a:defRPr sz="1200"/>
            </a:pPr>
            <a:endParaRPr lang="zh-CN"/>
          </a:p>
        </c:txPr>
        <c:crossAx val="172072320"/>
        <c:crosses val="autoZero"/>
        <c:crossBetween val="midCat"/>
      </c:valAx>
      <c:valAx>
        <c:axId val="172072320"/>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17207078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1028</c:v>
                </c:pt>
                <c:pt idx="1">
                  <c:v>1028.5999999999999</c:v>
                </c:pt>
                <c:pt idx="2">
                  <c:v>1030.2</c:v>
                </c:pt>
              </c:numCache>
            </c:numRef>
          </c:xVal>
          <c:yVal>
            <c:numRef>
              <c:f>'W.H curve'!$E$8:$E$10</c:f>
              <c:numCache>
                <c:formatCode>0.000_);[Red]\(0.000\)</c:formatCode>
                <c:ptCount val="3"/>
                <c:pt idx="0">
                  <c:v>3.96E-3</c:v>
                </c:pt>
                <c:pt idx="1">
                  <c:v>2.3800000000000002E-2</c:v>
                </c:pt>
                <c:pt idx="2">
                  <c:v>0.13800000000000001</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1724672"/>
        <c:axId val="31726208"/>
      </c:scatterChart>
      <c:valAx>
        <c:axId val="31724672"/>
        <c:scaling>
          <c:orientation val="minMax"/>
        </c:scaling>
        <c:delete val="0"/>
        <c:axPos val="b"/>
        <c:numFmt formatCode="0.00_);[Red]\(0.00\)" sourceLinked="1"/>
        <c:majorTickMark val="out"/>
        <c:minorTickMark val="none"/>
        <c:tickLblPos val="nextTo"/>
        <c:txPr>
          <a:bodyPr rot="0"/>
          <a:lstStyle/>
          <a:p>
            <a:pPr>
              <a:defRPr lang="en-US"/>
            </a:pPr>
            <a:endParaRPr lang="zh-CN"/>
          </a:p>
        </c:txPr>
        <c:crossAx val="31726208"/>
        <c:crosses val="autoZero"/>
        <c:crossBetween val="midCat"/>
      </c:valAx>
      <c:valAx>
        <c:axId val="31726208"/>
        <c:scaling>
          <c:orientation val="minMax"/>
        </c:scaling>
        <c:delete val="0"/>
        <c:axPos val="l"/>
        <c:numFmt formatCode="0.000_);[Red]\(0.000\)" sourceLinked="1"/>
        <c:majorTickMark val="out"/>
        <c:minorTickMark val="none"/>
        <c:tickLblPos val="nextTo"/>
        <c:txPr>
          <a:bodyPr/>
          <a:lstStyle/>
          <a:p>
            <a:pPr>
              <a:defRPr lang="en-US" sz="900"/>
            </a:pPr>
            <a:endParaRPr lang="zh-CN"/>
          </a:p>
        </c:txPr>
        <c:crossAx val="31724672"/>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31451008"/>
        <c:axId val="31452544"/>
      </c:scatterChart>
      <c:valAx>
        <c:axId val="31451008"/>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31452544"/>
        <c:crosses val="autoZero"/>
        <c:crossBetween val="midCat"/>
      </c:valAx>
      <c:valAx>
        <c:axId val="31452544"/>
        <c:scaling>
          <c:orientation val="minMax"/>
        </c:scaling>
        <c:delete val="0"/>
        <c:axPos val="l"/>
        <c:numFmt formatCode="General" sourceLinked="1"/>
        <c:majorTickMark val="out"/>
        <c:minorTickMark val="none"/>
        <c:tickLblPos val="nextTo"/>
        <c:txPr>
          <a:bodyPr/>
          <a:lstStyle/>
          <a:p>
            <a:pPr>
              <a:defRPr lang="en-US" sz="100"/>
            </a:pPr>
            <a:endParaRPr lang="zh-CN"/>
          </a:p>
        </c:txPr>
        <c:crossAx val="31451008"/>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31459200"/>
        <c:axId val="31460736"/>
      </c:scatterChart>
      <c:valAx>
        <c:axId val="31459200"/>
        <c:scaling>
          <c:orientation val="minMax"/>
        </c:scaling>
        <c:delete val="0"/>
        <c:axPos val="b"/>
        <c:numFmt formatCode="General" sourceLinked="1"/>
        <c:majorTickMark val="out"/>
        <c:minorTickMark val="none"/>
        <c:tickLblPos val="nextTo"/>
        <c:txPr>
          <a:bodyPr/>
          <a:lstStyle/>
          <a:p>
            <a:pPr>
              <a:defRPr sz="100"/>
            </a:pPr>
            <a:endParaRPr lang="zh-CN"/>
          </a:p>
        </c:txPr>
        <c:crossAx val="31460736"/>
        <c:crosses val="autoZero"/>
        <c:crossBetween val="midCat"/>
      </c:valAx>
      <c:valAx>
        <c:axId val="31460736"/>
        <c:scaling>
          <c:orientation val="minMax"/>
        </c:scaling>
        <c:delete val="0"/>
        <c:axPos val="l"/>
        <c:numFmt formatCode="General" sourceLinked="1"/>
        <c:majorTickMark val="out"/>
        <c:minorTickMark val="none"/>
        <c:tickLblPos val="nextTo"/>
        <c:txPr>
          <a:bodyPr/>
          <a:lstStyle/>
          <a:p>
            <a:pPr>
              <a:defRPr sz="100"/>
            </a:pPr>
            <a:endParaRPr lang="zh-CN"/>
          </a:p>
        </c:txPr>
        <c:crossAx val="31459200"/>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31598848"/>
        <c:axId val="31609216"/>
      </c:scatterChart>
      <c:valAx>
        <c:axId val="31598848"/>
        <c:scaling>
          <c:orientation val="minMax"/>
        </c:scaling>
        <c:delete val="0"/>
        <c:axPos val="b"/>
        <c:numFmt formatCode="General" sourceLinked="1"/>
        <c:majorTickMark val="out"/>
        <c:minorTickMark val="none"/>
        <c:tickLblPos val="nextTo"/>
        <c:crossAx val="31609216"/>
        <c:crosses val="autoZero"/>
        <c:crossBetween val="midCat"/>
      </c:valAx>
      <c:valAx>
        <c:axId val="31609216"/>
        <c:scaling>
          <c:orientation val="minMax"/>
        </c:scaling>
        <c:delete val="0"/>
        <c:axPos val="l"/>
        <c:majorGridlines/>
        <c:numFmt formatCode="General" sourceLinked="1"/>
        <c:majorTickMark val="out"/>
        <c:minorTickMark val="none"/>
        <c:tickLblPos val="nextTo"/>
        <c:crossAx val="31598848"/>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0.24203647610091406</c:v>
                </c:pt>
                <c:pt idx="1">
                  <c:v>0.33998074509798165</c:v>
                </c:pt>
                <c:pt idx="2">
                  <c:v>0.42958867187677297</c:v>
                </c:pt>
                <c:pt idx="3">
                  <c:v>0.51339884628385513</c:v>
                </c:pt>
                <c:pt idx="4">
                  <c:v>0.5930341625017197</c:v>
                </c:pt>
                <c:pt idx="5">
                  <c:v>0.66959582997063127</c:v>
                </c:pt>
                <c:pt idx="6">
                  <c:v>0.74386608987369429</c:v>
                </c:pt>
                <c:pt idx="7">
                  <c:v>0.81642122490892111</c:v>
                </c:pt>
                <c:pt idx="8">
                  <c:v>0.88769862791305876</c:v>
                </c:pt>
                <c:pt idx="9">
                  <c:v>0.95803865745336969</c:v>
                </c:pt>
                <c:pt idx="10">
                  <c:v>1.0277118606771469</c:v>
                </c:pt>
                <c:pt idx="11">
                  <c:v>1.0969373025280005</c:v>
                </c:pt>
                <c:pt idx="12">
                  <c:v>1.1658952755463055</c:v>
                </c:pt>
                <c:pt idx="13">
                  <c:v>1.234736339527079</c:v>
                </c:pt>
                <c:pt idx="14">
                  <c:v>1.3035878946297437</c:v>
                </c:pt>
                <c:pt idx="15">
                  <c:v>1.3725590549733313</c:v>
                </c:pt>
                <c:pt idx="16">
                  <c:v>1.4417443252488569</c:v>
                </c:pt>
                <c:pt idx="17">
                  <c:v>1.5112264177311907</c:v>
                </c:pt>
                <c:pt idx="18">
                  <c:v>1.581078441175338</c:v>
                </c:pt>
                <c:pt idx="19">
                  <c:v>1.6513656235481713</c:v>
                </c:pt>
                <c:pt idx="20">
                  <c:v>1.7221466839074215</c:v>
                </c:pt>
                <c:pt idx="21">
                  <c:v>1.7934749368504452</c:v>
                </c:pt>
                <c:pt idx="22">
                  <c:v>1.8653991907682699</c:v>
                </c:pt>
                <c:pt idx="23">
                  <c:v>1.9379644854570719</c:v>
                </c:pt>
                <c:pt idx="24">
                  <c:v>2.0112127033913203</c:v>
                </c:pt>
                <c:pt idx="25">
                  <c:v>2.0851830807880067</c:v>
                </c:pt>
                <c:pt idx="26">
                  <c:v>2.1599126385770568</c:v>
                </c:pt>
                <c:pt idx="27">
                  <c:v>2.2354365489181314</c:v>
                </c:pt>
                <c:pt idx="28">
                  <c:v>2.3117884495398742</c:v>
                </c:pt>
                <c:pt idx="29">
                  <c:v>2.3890007156242614</c:v>
                </c:pt>
                <c:pt idx="30">
                  <c:v>2.4671046970037187</c:v>
                </c:pt>
                <c:pt idx="31">
                  <c:v>2.5461309269296941</c:v>
                </c:pt>
                <c:pt idx="32">
                  <c:v>2.6261093074984103</c:v>
                </c:pt>
                <c:pt idx="33">
                  <c:v>2.7070692759016097</c:v>
                </c:pt>
                <c:pt idx="34">
                  <c:v>2.789039954948096</c:v>
                </c:pt>
                <c:pt idx="35">
                  <c:v>2.8720502907311474</c:v>
                </c:pt>
                <c:pt idx="36">
                  <c:v>2.956129179864365</c:v>
                </c:pt>
                <c:pt idx="37">
                  <c:v>3.0413055883490721</c:v>
                </c:pt>
                <c:pt idx="38">
                  <c:v>3.1276086638508525</c:v>
                </c:pt>
                <c:pt idx="39">
                  <c:v>3.2150678429368171</c:v>
                </c:pt>
                <c:pt idx="40">
                  <c:v>3.3037129546473745</c:v>
                </c:pt>
                <c:pt idx="41">
                  <c:v>3.371214808707681</c:v>
                </c:pt>
                <c:pt idx="42">
                  <c:v>3.4394185298962361</c:v>
                </c:pt>
                <c:pt idx="43">
                  <c:v>3.5083375188814649</c:v>
                </c:pt>
                <c:pt idx="44">
                  <c:v>3.5779854150482833</c:v>
                </c:pt>
                <c:pt idx="45">
                  <c:v>3.6483761209535346</c:v>
                </c:pt>
                <c:pt idx="46">
                  <c:v>3.7195238271423312</c:v>
                </c:pt>
                <c:pt idx="47">
                  <c:v>3.7914430374575558</c:v>
                </c:pt>
                <c:pt idx="48">
                  <c:v>3.8641485949758287</c:v>
                </c:pt>
                <c:pt idx="49">
                  <c:v>3.9376557087055901</c:v>
                </c:pt>
                <c:pt idx="50">
                  <c:v>4.011979981186796</c:v>
                </c:pt>
                <c:pt idx="51">
                  <c:v>4.0871374371371338</c:v>
                </c:pt>
                <c:pt idx="52">
                  <c:v>4.1631445532963784</c:v>
                </c:pt>
                <c:pt idx="53">
                  <c:v>4.2400182896291891</c:v>
                </c:pt>
                <c:pt idx="54">
                  <c:v>4.31777612205655</c:v>
                </c:pt>
                <c:pt idx="55">
                  <c:v>4.3964360768983539</c:v>
                </c:pt>
                <c:pt idx="56">
                  <c:v>4.476016767223479</c:v>
                </c:pt>
                <c:pt idx="57">
                  <c:v>4.5565374313201668</c:v>
                </c:pt>
                <c:pt idx="58">
                  <c:v>4.6380179735181652</c:v>
                </c:pt>
                <c:pt idx="59">
                  <c:v>4.7204790076157446</c:v>
                </c:pt>
                <c:pt idx="60">
                  <c:v>4.8039419031894655</c:v>
                </c:pt>
                <c:pt idx="61">
                  <c:v>4.8884288350927587</c:v>
                </c:pt>
                <c:pt idx="62">
                  <c:v>4.9739628364818902</c:v>
                </c:pt>
                <c:pt idx="63">
                  <c:v>5.0605678557447922</c:v>
                </c:pt>
                <c:pt idx="64">
                  <c:v>5.1482688177507594</c:v>
                </c:pt>
                <c:pt idx="65">
                  <c:v>5.2370916898875217</c:v>
                </c:pt>
                <c:pt idx="66">
                  <c:v>5.327063553408018</c:v>
                </c:pt>
                <c:pt idx="67">
                  <c:v>5.4182126806732835</c:v>
                </c:pt>
                <c:pt idx="68">
                  <c:v>5.5105686189517167</c:v>
                </c:pt>
                <c:pt idx="69">
                  <c:v>5.6041622815201482</c:v>
                </c:pt>
                <c:pt idx="70">
                  <c:v>5.6990260469108751</c:v>
                </c:pt>
                <c:pt idx="71">
                  <c:v>5.7951938672630234</c:v>
                </c:pt>
                <c:pt idx="72">
                  <c:v>5.8927013868697626</c:v>
                </c:pt>
                <c:pt idx="73">
                  <c:v>5.9915860721680323</c:v>
                </c:pt>
                <c:pt idx="74">
                  <c:v>6.0918873545989731</c:v>
                </c:pt>
                <c:pt idx="75">
                  <c:v>6.1600080694969215</c:v>
                </c:pt>
                <c:pt idx="76">
                  <c:v>6.2288003532082152</c:v>
                </c:pt>
                <c:pt idx="77">
                  <c:v>6.2982779073546684</c:v>
                </c:pt>
                <c:pt idx="78">
                  <c:v>6.3684549566540518</c:v>
                </c:pt>
                <c:pt idx="79">
                  <c:v>6.4393462788529776</c:v>
                </c:pt>
                <c:pt idx="80">
                  <c:v>6.5109672368957678</c:v>
                </c:pt>
                <c:pt idx="81">
                  <c:v>6.5833338135402153</c:v>
                </c:pt>
                <c:pt idx="82">
                  <c:v>6.6564626486549443</c:v>
                </c:pt>
                <c:pt idx="83">
                  <c:v>6.7303710794600979</c:v>
                </c:pt>
                <c:pt idx="84">
                  <c:v>6.8050771840039079</c:v>
                </c:pt>
                <c:pt idx="85">
                  <c:v>6.8805998282026586</c:v>
                </c:pt>
                <c:pt idx="86">
                  <c:v>6.9569587168114557</c:v>
                </c:pt>
                <c:pt idx="87">
                  <c:v>7.034174448739007</c:v>
                </c:pt>
                <c:pt idx="88">
                  <c:v>7.1122685771717462</c:v>
                </c:pt>
                <c:pt idx="89">
                  <c:v>7.1912636750330989</c:v>
                </c:pt>
                <c:pt idx="90">
                  <c:v>7.2711834063728649</c:v>
                </c:pt>
                <c:pt idx="91">
                  <c:v>7.3520526043619148</c:v>
                </c:pt>
                <c:pt idx="92">
                  <c:v>7.4338973566603732</c:v>
                </c:pt>
                <c:pt idx="93">
                  <c:v>7.5167450990353775</c:v>
                </c:pt>
                <c:pt idx="94">
                  <c:v>7.6006247182304936</c:v>
                </c:pt>
                <c:pt idx="95">
                  <c:v>7.6855666652362524</c:v>
                </c:pt>
                <c:pt idx="96">
                  <c:v>7.7716030802842102</c:v>
                </c:pt>
                <c:pt idx="97">
                  <c:v>7.8587679310906351</c:v>
                </c:pt>
                <c:pt idx="98">
                  <c:v>7.9470971661168139</c:v>
                </c:pt>
                <c:pt idx="99">
                  <c:v>8.0366288848988265</c:v>
                </c:pt>
                <c:pt idx="100">
                  <c:v>8.1274035278404302</c:v>
                </c:pt>
                <c:pt idx="101">
                  <c:v>8.2194640882700867</c:v>
                </c:pt>
                <c:pt idx="102">
                  <c:v>8.3128563500533321</c:v>
                </c:pt>
                <c:pt idx="103">
                  <c:v>8.4076291546434305</c:v>
                </c:pt>
                <c:pt idx="104">
                  <c:v>8.5038347021709786</c:v>
                </c:pt>
                <c:pt idx="105">
                  <c:v>8.6015288920492807</c:v>
                </c:pt>
                <c:pt idx="106">
                  <c:v>8.7007717096459096</c:v>
                </c:pt>
                <c:pt idx="107">
                  <c:v>8.8016276668961275</c:v>
                </c:pt>
                <c:pt idx="108">
                  <c:v>8.9041663063774052</c:v>
                </c:pt>
                <c:pt idx="109">
                  <c:v>9.0084627804174726</c:v>
                </c:pt>
                <c:pt idx="110">
                  <c:v>9.1145985193904835</c:v>
                </c:pt>
                <c:pt idx="111">
                  <c:v>9.2226620066255425</c:v>
                </c:pt>
                <c:pt idx="112">
                  <c:v>9.3327496815265008</c:v>
                </c:pt>
                <c:pt idx="113">
                  <c:v>9.4449669978734274</c:v>
                </c:pt>
                <c:pt idx="114">
                  <c:v>9.5594296712517899</c:v>
                </c:pt>
                <c:pt idx="115">
                  <c:v>9.6762651586972765</c:v>
                </c:pt>
                <c:pt idx="116">
                  <c:v>9.7956144257496707</c:v>
                </c:pt>
                <c:pt idx="117">
                  <c:v>9.8576551149864216</c:v>
                </c:pt>
                <c:pt idx="118">
                  <c:v>9.9204224238678123</c:v>
                </c:pt>
                <c:pt idx="119">
                  <c:v>9.9839408466447264</c:v>
                </c:pt>
                <c:pt idx="120">
                  <c:v>10.048236383505486</c:v>
                </c:pt>
                <c:pt idx="121">
                  <c:v>10.113336675338488</c:v>
                </c:pt>
                <c:pt idx="122">
                  <c:v>10.179271154469719</c:v>
                </c:pt>
                <c:pt idx="123">
                  <c:v>10.246071213754927</c:v>
                </c:pt>
                <c:pt idx="124">
                  <c:v>10.313770396837688</c:v>
                </c:pt>
                <c:pt idx="125">
                  <c:v>10.382404612907244</c:v>
                </c:pt>
                <c:pt idx="126">
                  <c:v>10.452012379929949</c:v>
                </c:pt>
                <c:pt idx="127">
                  <c:v>10.522635101112499</c:v>
                </c:pt>
                <c:pt idx="128">
                  <c:v>10.594317380324282</c:v>
                </c:pt>
                <c:pt idx="129">
                  <c:v>10.667107383410906</c:v>
                </c:pt>
                <c:pt idx="130">
                  <c:v>10.741057253836662</c:v>
                </c:pt>
                <c:pt idx="131">
                  <c:v>10.816223592990367</c:v>
                </c:pt>
                <c:pt idx="132">
                  <c:v>10.892668017895232</c:v>
                </c:pt>
                <c:pt idx="133">
                  <c:v>10.970457812138427</c:v>
                </c:pt>
                <c:pt idx="134">
                  <c:v>11.049666689801793</c:v>
                </c:pt>
                <c:pt idx="135">
                  <c:v>11.130375697331338</c:v>
                </c:pt>
                <c:pt idx="136">
                  <c:v>11.212674285055861</c:v>
                </c:pt>
                <c:pt idx="137">
                  <c:v>11.296661589048394</c:v>
                </c:pt>
                <c:pt idx="138">
                  <c:v>11.382447976077357</c:v>
                </c:pt>
                <c:pt idx="139">
                  <c:v>11.470156920756809</c:v>
                </c:pt>
                <c:pt idx="140">
                  <c:v>11.559927306511938</c:v>
                </c:pt>
                <c:pt idx="141">
                  <c:v>11.651916273375392</c:v>
                </c:pt>
                <c:pt idx="142">
                  <c:v>11.746302780118478</c:v>
                </c:pt>
                <c:pt idx="143">
                  <c:v>11.843292112339135</c:v>
                </c:pt>
                <c:pt idx="144">
                  <c:v>11.94312166228819</c:v>
                </c:pt>
                <c:pt idx="145">
                  <c:v>12.046068447401044</c:v>
                </c:pt>
                <c:pt idx="146">
                  <c:v>12.152459051180681</c:v>
                </c:pt>
              </c:numCache>
            </c:numRef>
          </c:xVal>
          <c:yVal>
            <c:numRef>
              <c:f>calculation2!$G$61:$G$208</c:f>
              <c:numCache>
                <c:formatCode>0.00_ </c:formatCode>
                <c:ptCount val="148"/>
                <c:pt idx="0">
                  <c:v>86.897131283814673</c:v>
                </c:pt>
                <c:pt idx="1">
                  <c:v>94.878482452899718</c:v>
                </c:pt>
                <c:pt idx="2">
                  <c:v>103.33668845788964</c:v>
                </c:pt>
                <c:pt idx="3">
                  <c:v>112.28576957843596</c:v>
                </c:pt>
                <c:pt idx="4">
                  <c:v>121.73975599199656</c:v>
                </c:pt>
                <c:pt idx="5">
                  <c:v>131.71268762913016</c:v>
                </c:pt>
                <c:pt idx="6">
                  <c:v>142.21861404036747</c:v>
                </c:pt>
                <c:pt idx="7">
                  <c:v>153.27159427349036</c:v>
                </c:pt>
                <c:pt idx="8">
                  <c:v>164.88569676016536</c:v>
                </c:pt>
                <c:pt idx="9">
                  <c:v>177.07499921104881</c:v>
                </c:pt>
                <c:pt idx="10">
                  <c:v>189.85358851853456</c:v>
                </c:pt>
                <c:pt idx="11">
                  <c:v>203.23556066649877</c:v>
                </c:pt>
                <c:pt idx="12">
                  <c:v>217.23502064629466</c:v>
                </c:pt>
                <c:pt idx="13">
                  <c:v>231.86608237854824</c:v>
                </c:pt>
                <c:pt idx="14">
                  <c:v>247.14286864025041</c:v>
                </c:pt>
                <c:pt idx="15">
                  <c:v>263.07951099658311</c:v>
                </c:pt>
                <c:pt idx="16">
                  <c:v>279.69014973722057</c:v>
                </c:pt>
                <c:pt idx="17">
                  <c:v>296.98893381670564</c:v>
                </c:pt>
                <c:pt idx="18">
                  <c:v>314.99002079849151</c:v>
                </c:pt>
                <c:pt idx="19">
                  <c:v>333.70757680249335</c:v>
                </c:pt>
                <c:pt idx="20">
                  <c:v>353.15577645575786</c:v>
                </c:pt>
                <c:pt idx="21">
                  <c:v>373.34880284612399</c:v>
                </c:pt>
                <c:pt idx="22">
                  <c:v>394.30084747859405</c:v>
                </c:pt>
                <c:pt idx="23">
                  <c:v>416.02611023419911</c:v>
                </c:pt>
                <c:pt idx="24">
                  <c:v>438.53879933122408</c:v>
                </c:pt>
                <c:pt idx="25">
                  <c:v>461.85313128864459</c:v>
                </c:pt>
                <c:pt idx="26">
                  <c:v>485.9833308915488</c:v>
                </c:pt>
                <c:pt idx="27">
                  <c:v>510.94363115844834</c:v>
                </c:pt>
                <c:pt idx="28">
                  <c:v>536.74827331041865</c:v>
                </c:pt>
                <c:pt idx="29">
                  <c:v>563.41150674181927</c:v>
                </c:pt>
                <c:pt idx="30">
                  <c:v>590.9475889926083</c:v>
                </c:pt>
                <c:pt idx="31">
                  <c:v>619.37078572208418</c:v>
                </c:pt>
                <c:pt idx="32">
                  <c:v>648.6953706839314</c:v>
                </c:pt>
                <c:pt idx="33">
                  <c:v>678.93562570266522</c:v>
                </c:pt>
                <c:pt idx="34">
                  <c:v>710.10584065114813</c:v>
                </c:pt>
                <c:pt idx="35">
                  <c:v>742.22031342929142</c:v>
                </c:pt>
                <c:pt idx="36">
                  <c:v>775.29334994381327</c:v>
                </c:pt>
                <c:pt idx="37">
                  <c:v>809.3392640889806</c:v>
                </c:pt>
                <c:pt idx="38">
                  <c:v>844.37237772827598</c:v>
                </c:pt>
                <c:pt idx="39">
                  <c:v>880.40702067699681</c:v>
                </c:pt>
                <c:pt idx="40">
                  <c:v>917.4575306856467</c:v>
                </c:pt>
                <c:pt idx="41">
                  <c:v>955.53825342415598</c:v>
                </c:pt>
                <c:pt idx="42">
                  <c:v>984.87046603898057</c:v>
                </c:pt>
                <c:pt idx="43">
                  <c:v>1014.8002144148969</c:v>
                </c:pt>
                <c:pt idx="44">
                  <c:v>1045.3336414978071</c:v>
                </c:pt>
                <c:pt idx="45">
                  <c:v>1076.4768934722917</c:v>
                </c:pt>
                <c:pt idx="46">
                  <c:v>1108.2361197600551</c:v>
                </c:pt>
                <c:pt idx="47">
                  <c:v>1140.6174730182854</c:v>
                </c:pt>
                <c:pt idx="48">
                  <c:v>1173.6271091382698</c:v>
                </c:pt>
                <c:pt idx="49">
                  <c:v>1207.2711872439218</c:v>
                </c:pt>
                <c:pt idx="50">
                  <c:v>1241.5558696904868</c:v>
                </c:pt>
                <c:pt idx="51">
                  <c:v>1276.4873220632596</c:v>
                </c:pt>
                <c:pt idx="52">
                  <c:v>1312.0717131764004</c:v>
                </c:pt>
                <c:pt idx="53">
                  <c:v>1348.3152150717831</c:v>
                </c:pt>
                <c:pt idx="54">
                  <c:v>1385.2240030179664</c:v>
                </c:pt>
                <c:pt idx="55">
                  <c:v>1422.8042555091145</c:v>
                </c:pt>
                <c:pt idx="56">
                  <c:v>1461.0621542640999</c:v>
                </c:pt>
                <c:pt idx="57">
                  <c:v>1500.0038842255824</c:v>
                </c:pt>
                <c:pt idx="58">
                  <c:v>1539.6356335591461</c:v>
                </c:pt>
                <c:pt idx="59">
                  <c:v>1579.9635936525308</c:v>
                </c:pt>
                <c:pt idx="60">
                  <c:v>1620.9939591148514</c:v>
                </c:pt>
                <c:pt idx="61">
                  <c:v>1662.7329277759609</c:v>
                </c:pt>
                <c:pt idx="62">
                  <c:v>1705.1867006856978</c:v>
                </c:pt>
                <c:pt idx="63">
                  <c:v>1748.3614821133838</c:v>
                </c:pt>
                <c:pt idx="64">
                  <c:v>1792.2634795471879</c:v>
                </c:pt>
                <c:pt idx="65">
                  <c:v>1836.8989036936339</c:v>
                </c:pt>
                <c:pt idx="66">
                  <c:v>1882.2739684771366</c:v>
                </c:pt>
                <c:pt idx="67">
                  <c:v>1928.3948910394915</c:v>
                </c:pt>
                <c:pt idx="68">
                  <c:v>1975.2678917395399</c:v>
                </c:pt>
                <c:pt idx="69">
                  <c:v>2022.899194152769</c:v>
                </c:pt>
                <c:pt idx="70">
                  <c:v>2071.2950250709937</c:v>
                </c:pt>
                <c:pt idx="71">
                  <c:v>2120.461614502035</c:v>
                </c:pt>
                <c:pt idx="72">
                  <c:v>2170.4051956694543</c:v>
                </c:pt>
                <c:pt idx="73">
                  <c:v>2221.1320050123568</c:v>
                </c:pt>
                <c:pt idx="74">
                  <c:v>2272.6482821851805</c:v>
                </c:pt>
                <c:pt idx="75">
                  <c:v>2324.9602700575006</c:v>
                </c:pt>
                <c:pt idx="76">
                  <c:v>2360.5025556538471</c:v>
                </c:pt>
                <c:pt idx="77">
                  <c:v>2396.4085352017009</c:v>
                </c:pt>
                <c:pt idx="78">
                  <c:v>2432.6801243353743</c:v>
                </c:pt>
                <c:pt idx="79">
                  <c:v>2469.3192396509598</c:v>
                </c:pt>
                <c:pt idx="80">
                  <c:v>2506.3277987066176</c:v>
                </c:pt>
                <c:pt idx="81">
                  <c:v>2543.7077200227977</c:v>
                </c:pt>
                <c:pt idx="82">
                  <c:v>2581.460923082459</c:v>
                </c:pt>
                <c:pt idx="83">
                  <c:v>2619.5893283313335</c:v>
                </c:pt>
                <c:pt idx="84">
                  <c:v>2658.0948571781623</c:v>
                </c:pt>
                <c:pt idx="85">
                  <c:v>2696.9794319949488</c:v>
                </c:pt>
                <c:pt idx="86">
                  <c:v>2736.244976117152</c:v>
                </c:pt>
                <c:pt idx="87">
                  <c:v>2775.8934138439668</c:v>
                </c:pt>
                <c:pt idx="88">
                  <c:v>2815.9266704385923</c:v>
                </c:pt>
                <c:pt idx="89">
                  <c:v>2856.3466721284676</c:v>
                </c:pt>
                <c:pt idx="90">
                  <c:v>2897.1553461054455</c:v>
                </c:pt>
                <c:pt idx="91">
                  <c:v>2938.3546205261887</c:v>
                </c:pt>
                <c:pt idx="92">
                  <c:v>2979.946424512239</c:v>
                </c:pt>
                <c:pt idx="93">
                  <c:v>3021.9326881504562</c:v>
                </c:pt>
                <c:pt idx="94">
                  <c:v>3064.315342493102</c:v>
                </c:pt>
                <c:pt idx="95">
                  <c:v>3107.096319558269</c:v>
                </c:pt>
                <c:pt idx="96">
                  <c:v>3150.2775523299997</c:v>
                </c:pt>
                <c:pt idx="97">
                  <c:v>3193.8609747585515</c:v>
                </c:pt>
                <c:pt idx="98">
                  <c:v>3237.8485217607536</c:v>
                </c:pt>
                <c:pt idx="99">
                  <c:v>3282.2421292202121</c:v>
                </c:pt>
                <c:pt idx="100">
                  <c:v>3327.0437339875098</c:v>
                </c:pt>
                <c:pt idx="101">
                  <c:v>3372.2552738805625</c:v>
                </c:pt>
                <c:pt idx="102">
                  <c:v>3417.8786876848289</c:v>
                </c:pt>
                <c:pt idx="103">
                  <c:v>3463.9159151536214</c:v>
                </c:pt>
                <c:pt idx="104">
                  <c:v>3510.3688970083272</c:v>
                </c:pt>
                <c:pt idx="105">
                  <c:v>3557.2395749386624</c:v>
                </c:pt>
                <c:pt idx="106">
                  <c:v>3604.529891603021</c:v>
                </c:pt>
                <c:pt idx="107">
                  <c:v>3652.2417906286341</c:v>
                </c:pt>
                <c:pt idx="108">
                  <c:v>3700.3772166119379</c:v>
                </c:pt>
                <c:pt idx="109">
                  <c:v>3748.9381151187904</c:v>
                </c:pt>
                <c:pt idx="110">
                  <c:v>3797.9264326847442</c:v>
                </c:pt>
                <c:pt idx="111">
                  <c:v>3847.3441168153554</c:v>
                </c:pt>
                <c:pt idx="112">
                  <c:v>3897.1931159863993</c:v>
                </c:pt>
                <c:pt idx="113">
                  <c:v>3947.4753796441996</c:v>
                </c:pt>
                <c:pt idx="114">
                  <c:v>3998.1928582058799</c:v>
                </c:pt>
                <c:pt idx="115">
                  <c:v>4049.3475030596355</c:v>
                </c:pt>
                <c:pt idx="116">
                  <c:v>4100.9412665650289</c:v>
                </c:pt>
                <c:pt idx="117">
                  <c:v>4152.976102053246</c:v>
                </c:pt>
                <c:pt idx="118">
                  <c:v>4179.7066366559302</c:v>
                </c:pt>
                <c:pt idx="119">
                  <c:v>4206.5539481073274</c:v>
                </c:pt>
                <c:pt idx="120">
                  <c:v>4233.5183107347402</c:v>
                </c:pt>
                <c:pt idx="121">
                  <c:v>4260.5999989968777</c:v>
                </c:pt>
                <c:pt idx="122">
                  <c:v>4287.7992874837864</c:v>
                </c:pt>
                <c:pt idx="123">
                  <c:v>4315.1164509169203</c:v>
                </c:pt>
                <c:pt idx="124">
                  <c:v>4342.5517641492725</c:v>
                </c:pt>
                <c:pt idx="125">
                  <c:v>4370.1055021652855</c:v>
                </c:pt>
                <c:pt idx="126">
                  <c:v>4397.7779400810086</c:v>
                </c:pt>
                <c:pt idx="127">
                  <c:v>4425.5693531440847</c:v>
                </c:pt>
                <c:pt idx="128">
                  <c:v>4453.4800167338353</c:v>
                </c:pt>
                <c:pt idx="129">
                  <c:v>4481.5102063612067</c:v>
                </c:pt>
                <c:pt idx="130">
                  <c:v>4509.6601976689844</c:v>
                </c:pt>
                <c:pt idx="131">
                  <c:v>4537.9302664316529</c:v>
                </c:pt>
                <c:pt idx="132">
                  <c:v>4566.3206885555455</c:v>
                </c:pt>
                <c:pt idx="133">
                  <c:v>4594.8317400789265</c:v>
                </c:pt>
                <c:pt idx="134">
                  <c:v>4623.4636971719392</c:v>
                </c:pt>
                <c:pt idx="135">
                  <c:v>4652.216836136683</c:v>
                </c:pt>
                <c:pt idx="136">
                  <c:v>4681.0914334072977</c:v>
                </c:pt>
                <c:pt idx="137">
                  <c:v>4710.0877655499589</c:v>
                </c:pt>
                <c:pt idx="138">
                  <c:v>4739.2061092629519</c:v>
                </c:pt>
                <c:pt idx="139">
                  <c:v>4768.4467413767097</c:v>
                </c:pt>
                <c:pt idx="140">
                  <c:v>4797.809938853864</c:v>
                </c:pt>
                <c:pt idx="141">
                  <c:v>4827.2959787892714</c:v>
                </c:pt>
                <c:pt idx="142">
                  <c:v>4856.9051384100367</c:v>
                </c:pt>
                <c:pt idx="143">
                  <c:v>4886.6376950756621</c:v>
                </c:pt>
                <c:pt idx="144">
                  <c:v>4916.4939262779599</c:v>
                </c:pt>
                <c:pt idx="145">
                  <c:v>4946.4741096411935</c:v>
                </c:pt>
                <c:pt idx="146">
                  <c:v>4976.5785229220801</c:v>
                </c:pt>
                <c:pt idx="147">
                  <c:v>5006.8074440098371</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31396224"/>
        <c:axId val="31398144"/>
      </c:scatterChart>
      <c:valAx>
        <c:axId val="31396224"/>
        <c:scaling>
          <c:orientation val="minMax"/>
        </c:scaling>
        <c:delete val="0"/>
        <c:axPos val="b"/>
        <c:numFmt formatCode="0.00_ " sourceLinked="1"/>
        <c:majorTickMark val="out"/>
        <c:minorTickMark val="none"/>
        <c:tickLblPos val="nextTo"/>
        <c:crossAx val="31398144"/>
        <c:crosses val="autoZero"/>
        <c:crossBetween val="midCat"/>
      </c:valAx>
      <c:valAx>
        <c:axId val="31398144"/>
        <c:scaling>
          <c:orientation val="minMax"/>
        </c:scaling>
        <c:delete val="0"/>
        <c:axPos val="l"/>
        <c:majorGridlines/>
        <c:numFmt formatCode="0.00_ " sourceLinked="1"/>
        <c:majorTickMark val="out"/>
        <c:minorTickMark val="none"/>
        <c:tickLblPos val="nextTo"/>
        <c:crossAx val="31396224"/>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firstButton="1" lockText="1" noThreeD="1"/>
</file>

<file path=xl/ctrlProps/ctrlProp19.xml><?xml version="1.0" encoding="utf-8"?>
<formControlPr xmlns="http://schemas.microsoft.com/office/spreadsheetml/2009/9/main" objectType="Radio" checked="Checked" firstButton="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Drop" dropStyle="combo" dx="15" fmlaLink="$X$51" fmlaRange="$O$8:$O$16" sel="9" val="0"/>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checked="Checked" lockText="1" noThreeD="1"/>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GBox"/>
</file>

<file path=xl/ctrlProps/ctrlProp35.xml><?xml version="1.0" encoding="utf-8"?>
<formControlPr xmlns="http://schemas.microsoft.com/office/spreadsheetml/2009/9/main" objectType="GBox"/>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checked="Checked" firstButton="1"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5.jpe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10" Type="http://schemas.openxmlformats.org/officeDocument/2006/relationships/image" Target="../media/image15.png"/><Relationship Id="rId4" Type="http://schemas.openxmlformats.org/officeDocument/2006/relationships/image" Target="../media/image10.png"/><Relationship Id="rId9" Type="http://schemas.openxmlformats.org/officeDocument/2006/relationships/image" Target="../media/image5.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79131</xdr:colOff>
      <xdr:row>0</xdr:row>
      <xdr:rowOff>47625</xdr:rowOff>
    </xdr:from>
    <xdr:to>
      <xdr:col>1</xdr:col>
      <xdr:colOff>447675</xdr:colOff>
      <xdr:row>2</xdr:row>
      <xdr:rowOff>148807</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131" y="47625"/>
          <a:ext cx="1054344" cy="929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106680</xdr:colOff>
          <xdr:row>6</xdr:row>
          <xdr:rowOff>91440</xdr:rowOff>
        </xdr:from>
        <xdr:to>
          <xdr:col>7</xdr:col>
          <xdr:colOff>624840</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水库/堰塞湖 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16</xdr:row>
          <xdr:rowOff>22860</xdr:rowOff>
        </xdr:from>
        <xdr:to>
          <xdr:col>7</xdr:col>
          <xdr:colOff>601980</xdr:colOff>
          <xdr:row>22</xdr:row>
          <xdr:rowOff>129540</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库容水位关系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12</xdr:row>
          <xdr:rowOff>60960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溃口土体冲蚀系数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10</xdr:row>
          <xdr:rowOff>175260</xdr:rowOff>
        </xdr:from>
        <xdr:to>
          <xdr:col>7</xdr:col>
          <xdr:colOff>632460</xdr:colOff>
          <xdr:row>15</xdr:row>
          <xdr:rowOff>99060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初始条件（导流槽/溃口初始信息）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16</xdr:row>
          <xdr:rowOff>99060</xdr:rowOff>
        </xdr:from>
        <xdr:to>
          <xdr:col>15</xdr:col>
          <xdr:colOff>175260</xdr:colOff>
          <xdr:row>22</xdr:row>
          <xdr:rowOff>99060</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53340</xdr:rowOff>
        </xdr:from>
        <xdr:to>
          <xdr:col>15</xdr:col>
          <xdr:colOff>335280</xdr:colOff>
          <xdr:row>23</xdr:row>
          <xdr:rowOff>38100</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30480</xdr:rowOff>
        </xdr:from>
        <xdr:to>
          <xdr:col>12</xdr:col>
          <xdr:colOff>205740</xdr:colOff>
          <xdr:row>28</xdr:row>
          <xdr:rowOff>129540</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600" b="1" i="0" u="none" strike="noStrike" baseline="0">
                  <a:solidFill>
                    <a:srgbClr val="000000"/>
                  </a:solidFill>
                  <a:latin typeface="宋体"/>
                  <a:ea typeface="宋体"/>
                </a:rPr>
                <a:t>返回计算页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251460</xdr:colOff>
          <xdr:row>0</xdr:row>
          <xdr:rowOff>449580</xdr:rowOff>
        </xdr:from>
        <xdr:to>
          <xdr:col>15</xdr:col>
          <xdr:colOff>571500</xdr:colOff>
          <xdr:row>2</xdr:row>
          <xdr:rowOff>152400</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切换英文版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99060</xdr:rowOff>
        </xdr:from>
        <xdr:to>
          <xdr:col>2</xdr:col>
          <xdr:colOff>182880</xdr:colOff>
          <xdr:row>12</xdr:row>
          <xdr:rowOff>182880</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11</xdr:row>
          <xdr:rowOff>91440</xdr:rowOff>
        </xdr:from>
        <xdr:to>
          <xdr:col>5</xdr:col>
          <xdr:colOff>152400</xdr:colOff>
          <xdr:row>12</xdr:row>
          <xdr:rowOff>175260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通过 Vc 和 Qin 计算获得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320040</xdr:colOff>
          <xdr:row>20</xdr:row>
          <xdr:rowOff>114300</xdr:rowOff>
        </xdr:from>
        <xdr:to>
          <xdr:col>13</xdr:col>
          <xdr:colOff>480060</xdr:colOff>
          <xdr:row>22</xdr:row>
          <xdr:rowOff>53340</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20</xdr:row>
          <xdr:rowOff>91440</xdr:rowOff>
        </xdr:from>
        <xdr:to>
          <xdr:col>14</xdr:col>
          <xdr:colOff>800100</xdr:colOff>
          <xdr:row>22</xdr:row>
          <xdr:rowOff>22860</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220980</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溃口（宽顶堰）流量系数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525780</xdr:colOff>
          <xdr:row>9</xdr:row>
          <xdr:rowOff>106680</xdr:rowOff>
        </xdr:from>
        <xdr:to>
          <xdr:col>13</xdr:col>
          <xdr:colOff>182880</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输入mb、mq和m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91440</xdr:colOff>
          <xdr:row>9</xdr:row>
          <xdr:rowOff>137160</xdr:rowOff>
        </xdr:from>
        <xdr:to>
          <xdr:col>14</xdr:col>
          <xdr:colOff>228600</xdr:colOff>
          <xdr:row>11</xdr:row>
          <xdr:rowOff>53340</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输入C和m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213360</xdr:colOff>
          <xdr:row>9</xdr:row>
          <xdr:rowOff>152400</xdr:rowOff>
        </xdr:from>
        <xdr:to>
          <xdr:col>15</xdr:col>
          <xdr:colOff>228600</xdr:colOff>
          <xdr:row>11</xdr:row>
          <xdr:rowOff>53340</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169338</xdr:colOff>
      <xdr:row>0</xdr:row>
      <xdr:rowOff>165500</xdr:rowOff>
    </xdr:from>
    <xdr:to>
      <xdr:col>1</xdr:col>
      <xdr:colOff>577537</xdr:colOff>
      <xdr:row>2</xdr:row>
      <xdr:rowOff>280853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9338" y="165500"/>
          <a:ext cx="999870" cy="895282"/>
        </a:xfrm>
        <a:prstGeom prst="rect">
          <a:avLst/>
        </a:prstGeom>
      </xdr:spPr>
    </xdr:pic>
    <xdr:clientData/>
  </xdr:twoCellAnchor>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336947</xdr:colOff>
      <xdr:row>14</xdr:row>
      <xdr:rowOff>58832</xdr:rowOff>
    </xdr:from>
    <xdr:to>
      <xdr:col>12</xdr:col>
      <xdr:colOff>428625</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47372" y="3716432"/>
          <a:ext cx="2653903"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99060</xdr:colOff>
          <xdr:row>16</xdr:row>
          <xdr:rowOff>60960</xdr:rowOff>
        </xdr:from>
        <xdr:to>
          <xdr:col>5</xdr:col>
          <xdr:colOff>365760</xdr:colOff>
          <xdr:row>17</xdr:row>
          <xdr:rowOff>53340</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137160</xdr:rowOff>
        </xdr:from>
        <xdr:to>
          <xdr:col>5</xdr:col>
          <xdr:colOff>381000</xdr:colOff>
          <xdr:row>23</xdr:row>
          <xdr:rowOff>60960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137160</xdr:colOff>
          <xdr:row>6</xdr:row>
          <xdr:rowOff>22860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396240</xdr:colOff>
          <xdr:row>5</xdr:row>
          <xdr:rowOff>22860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91440</xdr:rowOff>
        </xdr:from>
        <xdr:to>
          <xdr:col>11</xdr:col>
          <xdr:colOff>998220</xdr:colOff>
          <xdr:row>8</xdr:row>
          <xdr:rowOff>106680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9</xdr:row>
          <xdr:rowOff>91440</xdr:rowOff>
        </xdr:from>
        <xdr:to>
          <xdr:col>5</xdr:col>
          <xdr:colOff>320040</xdr:colOff>
          <xdr:row>14</xdr:row>
          <xdr:rowOff>68580</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22860</xdr:rowOff>
        </xdr:from>
        <xdr:to>
          <xdr:col>5</xdr:col>
          <xdr:colOff>365760</xdr:colOff>
          <xdr:row>19</xdr:row>
          <xdr:rowOff>99060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20</xdr:row>
          <xdr:rowOff>22860</xdr:rowOff>
        </xdr:from>
        <xdr:to>
          <xdr:col>5</xdr:col>
          <xdr:colOff>365760</xdr:colOff>
          <xdr:row>25</xdr:row>
          <xdr:rowOff>53340</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xdr:colOff>
          <xdr:row>4</xdr:row>
          <xdr:rowOff>99060</xdr:rowOff>
        </xdr:from>
        <xdr:to>
          <xdr:col>5</xdr:col>
          <xdr:colOff>320040</xdr:colOff>
          <xdr:row>8</xdr:row>
          <xdr:rowOff>205740</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10</xdr:row>
          <xdr:rowOff>106680</xdr:rowOff>
        </xdr:from>
        <xdr:to>
          <xdr:col>5</xdr:col>
          <xdr:colOff>0</xdr:colOff>
          <xdr:row>11</xdr:row>
          <xdr:rowOff>60960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12</xdr:row>
          <xdr:rowOff>0</xdr:rowOff>
        </xdr:from>
        <xdr:to>
          <xdr:col>5</xdr:col>
          <xdr:colOff>0</xdr:colOff>
          <xdr:row>12</xdr:row>
          <xdr:rowOff>182880</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868680</xdr:colOff>
          <xdr:row>17</xdr:row>
          <xdr:rowOff>175260</xdr:rowOff>
        </xdr:from>
        <xdr:to>
          <xdr:col>11</xdr:col>
          <xdr:colOff>274320</xdr:colOff>
          <xdr:row>19</xdr:row>
          <xdr:rowOff>91440</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137160</xdr:rowOff>
        </xdr:from>
        <xdr:to>
          <xdr:col>28</xdr:col>
          <xdr:colOff>342900</xdr:colOff>
          <xdr:row>9</xdr:row>
          <xdr:rowOff>76200</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91440</xdr:colOff>
          <xdr:row>18</xdr:row>
          <xdr:rowOff>22860</xdr:rowOff>
        </xdr:from>
        <xdr:to>
          <xdr:col>5</xdr:col>
          <xdr:colOff>342900</xdr:colOff>
          <xdr:row>19</xdr:row>
          <xdr:rowOff>53340</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152400</xdr:rowOff>
        </xdr:from>
        <xdr:to>
          <xdr:col>11</xdr:col>
          <xdr:colOff>998220</xdr:colOff>
          <xdr:row>21</xdr:row>
          <xdr:rowOff>53340</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182880</xdr:rowOff>
        </xdr:from>
        <xdr:to>
          <xdr:col>11</xdr:col>
          <xdr:colOff>998220</xdr:colOff>
          <xdr:row>25</xdr:row>
          <xdr:rowOff>68580</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289560</xdr:colOff>
          <xdr:row>22</xdr:row>
          <xdr:rowOff>144780</xdr:rowOff>
        </xdr:from>
        <xdr:to>
          <xdr:col>9</xdr:col>
          <xdr:colOff>754380</xdr:colOff>
          <xdr:row>24</xdr:row>
          <xdr:rowOff>175260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0</xdr:rowOff>
        </xdr:from>
        <xdr:to>
          <xdr:col>11</xdr:col>
          <xdr:colOff>998220</xdr:colOff>
          <xdr:row>13</xdr:row>
          <xdr:rowOff>15240</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441960</xdr:colOff>
          <xdr:row>12</xdr:row>
          <xdr:rowOff>91440</xdr:rowOff>
        </xdr:from>
        <xdr:to>
          <xdr:col>12</xdr:col>
          <xdr:colOff>327660</xdr:colOff>
          <xdr:row>13</xdr:row>
          <xdr:rowOff>22860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792480</xdr:colOff>
          <xdr:row>12</xdr:row>
          <xdr:rowOff>38100</xdr:rowOff>
        </xdr:from>
        <xdr:to>
          <xdr:col>11</xdr:col>
          <xdr:colOff>68580</xdr:colOff>
          <xdr:row>13</xdr:row>
          <xdr:rowOff>22860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11</xdr:col>
          <xdr:colOff>297180</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129540</xdr:colOff>
          <xdr:row>0</xdr:row>
          <xdr:rowOff>457200</xdr:rowOff>
        </xdr:from>
        <xdr:to>
          <xdr:col>12</xdr:col>
          <xdr:colOff>662940</xdr:colOff>
          <xdr:row>2</xdr:row>
          <xdr:rowOff>320040</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0" i="0" u="none" strike="noStrike" baseline="0">
                  <a:solidFill>
                    <a:srgbClr val="000000"/>
                  </a:solidFill>
                  <a:latin typeface="宋体"/>
                  <a:ea typeface="宋体"/>
                </a:rPr>
                <a:t>Switch to Chinese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472440</xdr:colOff>
          <xdr:row>9</xdr:row>
          <xdr:rowOff>91440</xdr:rowOff>
        </xdr:from>
        <xdr:to>
          <xdr:col>18</xdr:col>
          <xdr:colOff>1577340</xdr:colOff>
          <xdr:row>11</xdr:row>
          <xdr:rowOff>91440</xdr:rowOff>
        </xdr:to>
        <xdr:sp macro="" textlink="">
          <xdr:nvSpPr>
            <xdr:cNvPr id="19309" name="Object 2925" hidden="1">
              <a:extLst>
                <a:ext uri="{63B3BB69-23CF-44E3-9099-C40C66FF867C}">
                  <a14:compatExt spid="_x0000_s19309"/>
                </a:ext>
                <a:ext uri="{FF2B5EF4-FFF2-40B4-BE49-F238E27FC236}">
                  <a16:creationId xmlns:a16="http://schemas.microsoft.com/office/drawing/2014/main" id="{00000000-0008-0000-0100-00006D4B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0</xdr:col>
          <xdr:colOff>822960</xdr:colOff>
          <xdr:row>14</xdr:row>
          <xdr:rowOff>60960</xdr:rowOff>
        </xdr:from>
        <xdr:to>
          <xdr:col>2</xdr:col>
          <xdr:colOff>678180</xdr:colOff>
          <xdr:row>16</xdr:row>
          <xdr:rowOff>60960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403860</xdr:colOff>
          <xdr:row>4</xdr:row>
          <xdr:rowOff>22860</xdr:rowOff>
        </xdr:from>
        <xdr:to>
          <xdr:col>5</xdr:col>
          <xdr:colOff>182880</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4</xdr:row>
          <xdr:rowOff>38100</xdr:rowOff>
        </xdr:from>
        <xdr:to>
          <xdr:col>11</xdr:col>
          <xdr:colOff>510540</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624840</xdr:colOff>
          <xdr:row>4</xdr:row>
          <xdr:rowOff>53340</xdr:rowOff>
        </xdr:from>
        <xdr:to>
          <xdr:col>16</xdr:col>
          <xdr:colOff>297180</xdr:colOff>
          <xdr:row>23</xdr:row>
          <xdr:rowOff>175260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822960</xdr:colOff>
          <xdr:row>17</xdr:row>
          <xdr:rowOff>137160</xdr:rowOff>
        </xdr:from>
        <xdr:to>
          <xdr:col>2</xdr:col>
          <xdr:colOff>632460</xdr:colOff>
          <xdr:row>19</xdr:row>
          <xdr:rowOff>167640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434340</xdr:colOff>
          <xdr:row>3</xdr:row>
          <xdr:rowOff>137160</xdr:rowOff>
        </xdr:from>
        <xdr:to>
          <xdr:col>6</xdr:col>
          <xdr:colOff>22860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3</xdr:row>
          <xdr:rowOff>114300</xdr:rowOff>
        </xdr:from>
        <xdr:to>
          <xdr:col>12</xdr:col>
          <xdr:colOff>624840</xdr:colOff>
          <xdr:row>25</xdr:row>
          <xdr:rowOff>68580</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53340</xdr:colOff>
          <xdr:row>10</xdr:row>
          <xdr:rowOff>99060</xdr:rowOff>
        </xdr:from>
        <xdr:to>
          <xdr:col>2</xdr:col>
          <xdr:colOff>685800</xdr:colOff>
          <xdr:row>12</xdr:row>
          <xdr:rowOff>106680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403860</xdr:colOff>
          <xdr:row>14</xdr:row>
          <xdr:rowOff>22860</xdr:rowOff>
        </xdr:from>
        <xdr:to>
          <xdr:col>6</xdr:col>
          <xdr:colOff>0</xdr:colOff>
          <xdr:row>25</xdr:row>
          <xdr:rowOff>53340</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868680</xdr:colOff>
          <xdr:row>3</xdr:row>
          <xdr:rowOff>137160</xdr:rowOff>
        </xdr:from>
        <xdr:to>
          <xdr:col>18</xdr:col>
          <xdr:colOff>510540</xdr:colOff>
          <xdr:row>25</xdr:row>
          <xdr:rowOff>91440</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9.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137160</xdr:rowOff>
        </xdr:from>
        <xdr:to>
          <xdr:col>6</xdr:col>
          <xdr:colOff>137160</xdr:colOff>
          <xdr:row>17</xdr:row>
          <xdr:rowOff>175260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137160</xdr:rowOff>
        </xdr:from>
        <xdr:to>
          <xdr:col>6</xdr:col>
          <xdr:colOff>137160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22860</xdr:rowOff>
        </xdr:from>
        <xdr:to>
          <xdr:col>6</xdr:col>
          <xdr:colOff>137160</xdr:colOff>
          <xdr:row>23</xdr:row>
          <xdr:rowOff>205740</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53340</xdr:rowOff>
        </xdr:from>
        <xdr:to>
          <xdr:col>15</xdr:col>
          <xdr:colOff>480060</xdr:colOff>
          <xdr:row>48</xdr:row>
          <xdr:rowOff>60960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289560</xdr:colOff>
          <xdr:row>5</xdr:row>
          <xdr:rowOff>137160</xdr:rowOff>
        </xdr:from>
        <xdr:to>
          <xdr:col>10</xdr:col>
          <xdr:colOff>266700</xdr:colOff>
          <xdr:row>6</xdr:row>
          <xdr:rowOff>213360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22860</xdr:rowOff>
        </xdr:from>
        <xdr:to>
          <xdr:col>13</xdr:col>
          <xdr:colOff>480060</xdr:colOff>
          <xdr:row>6</xdr:row>
          <xdr:rowOff>205740</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22860</xdr:rowOff>
        </xdr:from>
        <xdr:to>
          <xdr:col>16</xdr:col>
          <xdr:colOff>632460</xdr:colOff>
          <xdr:row>27</xdr:row>
          <xdr:rowOff>22860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91440</xdr:rowOff>
        </xdr:from>
        <xdr:to>
          <xdr:col>6</xdr:col>
          <xdr:colOff>800100</xdr:colOff>
          <xdr:row>14</xdr:row>
          <xdr:rowOff>99060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91440</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20</xdr:row>
          <xdr:rowOff>22860</xdr:rowOff>
        </xdr:from>
        <xdr:to>
          <xdr:col>6</xdr:col>
          <xdr:colOff>784860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4</xdr:row>
          <xdr:rowOff>99060</xdr:rowOff>
        </xdr:from>
        <xdr:to>
          <xdr:col>6</xdr:col>
          <xdr:colOff>800100</xdr:colOff>
          <xdr:row>8</xdr:row>
          <xdr:rowOff>137160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53340</xdr:colOff>
          <xdr:row>136</xdr:row>
          <xdr:rowOff>68580</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10</xdr:row>
          <xdr:rowOff>106680</xdr:rowOff>
        </xdr:from>
        <xdr:to>
          <xdr:col>5</xdr:col>
          <xdr:colOff>457200</xdr:colOff>
          <xdr:row>11</xdr:row>
          <xdr:rowOff>91440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11</xdr:row>
          <xdr:rowOff>251460</xdr:rowOff>
        </xdr:from>
        <xdr:to>
          <xdr:col>5</xdr:col>
          <xdr:colOff>457200</xdr:colOff>
          <xdr:row>12</xdr:row>
          <xdr:rowOff>167640</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746760</xdr:colOff>
          <xdr:row>40</xdr:row>
          <xdr:rowOff>137160</xdr:rowOff>
        </xdr:from>
        <xdr:to>
          <xdr:col>17</xdr:col>
          <xdr:colOff>53340</xdr:colOff>
          <xdr:row>43</xdr:row>
          <xdr:rowOff>60960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739140</xdr:colOff>
          <xdr:row>37</xdr:row>
          <xdr:rowOff>22860</xdr:rowOff>
        </xdr:from>
        <xdr:to>
          <xdr:col>17</xdr:col>
          <xdr:colOff>22860</xdr:colOff>
          <xdr:row>39</xdr:row>
          <xdr:rowOff>137160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708660</xdr:colOff>
          <xdr:row>44</xdr:row>
          <xdr:rowOff>99060</xdr:rowOff>
        </xdr:from>
        <xdr:to>
          <xdr:col>17</xdr:col>
          <xdr:colOff>22860</xdr:colOff>
          <xdr:row>47</xdr:row>
          <xdr:rowOff>22860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500-000023000000}"/>
            </a:ext>
          </a:extLst>
        </xdr:cNvPr>
        <xdr:cNvGrpSpPr/>
      </xdr:nvGrpSpPr>
      <xdr:grpSpPr>
        <a:xfrm>
          <a:off x="0" y="1205290"/>
          <a:ext cx="10674625" cy="5677498"/>
          <a:chOff x="0" y="1120320"/>
          <a:chExt cx="11868151" cy="4947132"/>
        </a:xfrm>
      </xdr:grpSpPr>
      <xdr:grpSp>
        <xdr:nvGrpSpPr>
          <xdr:cNvPr id="40" name="组合1">
            <a:extLst>
              <a:ext uri="{FF2B5EF4-FFF2-40B4-BE49-F238E27FC236}">
                <a16:creationId xmlns:a16="http://schemas.microsoft.com/office/drawing/2014/main" id="{00000000-0008-0000-05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5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5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5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5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5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5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500-000036000000}"/>
            </a:ext>
          </a:extLst>
        </xdr:cNvPr>
        <xdr:cNvGrpSpPr/>
      </xdr:nvGrpSpPr>
      <xdr:grpSpPr>
        <a:xfrm>
          <a:off x="1" y="7322237"/>
          <a:ext cx="10663029" cy="5576853"/>
          <a:chOff x="-18206" y="7083013"/>
          <a:chExt cx="11899964" cy="5023138"/>
        </a:xfrm>
      </xdr:grpSpPr>
      <xdr:sp macro="" textlink="" fLocksText="0">
        <xdr:nvSpPr>
          <xdr:cNvPr id="37" name="TextBox 36">
            <a:extLst>
              <a:ext uri="{FF2B5EF4-FFF2-40B4-BE49-F238E27FC236}">
                <a16:creationId xmlns:a16="http://schemas.microsoft.com/office/drawing/2014/main" id="{00000000-0008-0000-05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500-000038000000}"/>
            </a:ext>
          </a:extLst>
        </xdr:cNvPr>
        <xdr:cNvGrpSpPr/>
      </xdr:nvGrpSpPr>
      <xdr:grpSpPr>
        <a:xfrm>
          <a:off x="0" y="12956721"/>
          <a:ext cx="10654332" cy="2553146"/>
          <a:chOff x="-8706" y="11866445"/>
          <a:chExt cx="11891282" cy="2362200"/>
        </a:xfrm>
      </xdr:grpSpPr>
      <xdr:sp macro="" textlink="" fLocksText="0">
        <xdr:nvSpPr>
          <xdr:cNvPr id="39" name="TextBox 38">
            <a:extLst>
              <a:ext uri="{FF2B5EF4-FFF2-40B4-BE49-F238E27FC236}">
                <a16:creationId xmlns:a16="http://schemas.microsoft.com/office/drawing/2014/main" id="{00000000-0008-0000-05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5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500-000039000000}"/>
            </a:ext>
          </a:extLst>
        </xdr:cNvPr>
        <xdr:cNvGrpSpPr/>
      </xdr:nvGrpSpPr>
      <xdr:grpSpPr>
        <a:xfrm>
          <a:off x="0" y="15547969"/>
          <a:ext cx="10673377" cy="2568388"/>
          <a:chOff x="9525" y="14286002"/>
          <a:chExt cx="12301438" cy="2324100"/>
        </a:xfrm>
      </xdr:grpSpPr>
      <xdr:sp macro="" textlink="" fLocksText="0">
        <xdr:nvSpPr>
          <xdr:cNvPr id="47" name="TextBox 46">
            <a:extLst>
              <a:ext uri="{FF2B5EF4-FFF2-40B4-BE49-F238E27FC236}">
                <a16:creationId xmlns:a16="http://schemas.microsoft.com/office/drawing/2014/main" id="{00000000-0008-0000-05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500-00003A000000}"/>
            </a:ext>
          </a:extLst>
        </xdr:cNvPr>
        <xdr:cNvGrpSpPr/>
      </xdr:nvGrpSpPr>
      <xdr:grpSpPr>
        <a:xfrm>
          <a:off x="0" y="18240377"/>
          <a:ext cx="10677796" cy="3873952"/>
          <a:chOff x="0" y="13754552"/>
          <a:chExt cx="12288896" cy="2324100"/>
        </a:xfrm>
      </xdr:grpSpPr>
      <xdr:sp macro="" textlink="" fLocksText="0">
        <xdr:nvSpPr>
          <xdr:cNvPr id="48" name="TextBox 47">
            <a:extLst>
              <a:ext uri="{FF2B5EF4-FFF2-40B4-BE49-F238E27FC236}">
                <a16:creationId xmlns:a16="http://schemas.microsoft.com/office/drawing/2014/main" id="{00000000-0008-0000-05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500-00003B000000}"/>
            </a:ext>
          </a:extLst>
        </xdr:cNvPr>
        <xdr:cNvGrpSpPr/>
      </xdr:nvGrpSpPr>
      <xdr:grpSpPr>
        <a:xfrm>
          <a:off x="0" y="20872845"/>
          <a:ext cx="10672054" cy="3786018"/>
          <a:chOff x="-17010" y="19059524"/>
          <a:chExt cx="12272347" cy="2291122"/>
        </a:xfrm>
      </xdr:grpSpPr>
      <xdr:sp macro="" textlink="" fLocksText="0">
        <xdr:nvSpPr>
          <xdr:cNvPr id="36" name="TextBox 35">
            <a:extLst>
              <a:ext uri="{FF2B5EF4-FFF2-40B4-BE49-F238E27FC236}">
                <a16:creationId xmlns:a16="http://schemas.microsoft.com/office/drawing/2014/main" id="{00000000-0008-0000-05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5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5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7" xr6:uid="{3B07E1B0-B22F-43FD-88F5-9AEE6C04319B}" r="B6" connectionId="4">
    <xmlCellPr id="1" xr6:uid="{EAD14BFB-42CC-4329-BD80-93D49967B6A8}" uniqueName="Z0">
      <xmlPr mapId="9" xpath="/IDBmodelinfo/Lake/Z0" xmlDataType="double"/>
    </xmlCellPr>
  </singleXmlCell>
  <singleXmlCell id="28" xr6:uid="{7EA3508A-8F67-4B0D-98FC-3711E947323F}" r="B7" connectionId="4">
    <xmlCellPr id="1" xr6:uid="{C118CD96-2A2F-481B-8559-683E73328345}" uniqueName="Qin">
      <xmlPr mapId="9" xpath="/IDBmodelinfo/Lake/Qin" xmlDataType="integer"/>
    </xmlCellPr>
  </singleXmlCell>
  <singleXmlCell id="29" xr6:uid="{C1E76D18-0E6B-4783-A1CF-89EFBDA940CD}" r="B8" connectionId="4">
    <xmlCellPr id="1" xr6:uid="{64DFA3E6-0198-4D63-ABF0-694B8B4ACDAC}" uniqueName="Hr">
      <xmlPr mapId="9" xpath="/IDBmodelinfo/Lake/Hr" xmlDataType="double"/>
    </xmlCellPr>
  </singleXmlCell>
  <singleXmlCell id="30" xr6:uid="{3D3C16A1-1E23-4D6C-ABDA-48F2F1877C71}" r="B11" connectionId="4">
    <xmlCellPr id="1" xr6:uid="{047161B0-5121-494B-BF72-1A53499EFE7F}" uniqueName="p1">
      <xmlPr mapId="9" xpath="/IDBmodelinfo/Lake/p1" xmlDataType="double"/>
    </xmlCellPr>
  </singleXmlCell>
  <singleXmlCell id="31" xr6:uid="{F8141CB4-58B5-4A26-A785-2ECE5F3FCCA6}" r="B12" connectionId="4">
    <xmlCellPr id="1" xr6:uid="{87AE1047-06B3-4282-8782-1E39F3993569}" uniqueName="p2">
      <xmlPr mapId="9" xpath="/IDBmodelinfo/Lake/p2" xmlDataType="double"/>
    </xmlCellPr>
  </singleXmlCell>
  <singleXmlCell id="32" xr6:uid="{76D4A2C1-A679-4574-9F6B-F8083D750B7F}" r="B13" connectionId="4">
    <xmlCellPr id="1" xr6:uid="{81CA1BB4-581F-44F3-A4C1-C6A86D80B426}" uniqueName="p3">
      <xmlPr mapId="9" xpath="/IDBmodelinfo/Lake/p3" xmlDataType="double"/>
    </xmlCellPr>
  </singleXmlCell>
  <singleXmlCell id="33" xr6:uid="{5591D194-11A5-485A-BF83-8D387DE40193}" r="H7" connectionId="4">
    <xmlCellPr id="1" xr6:uid="{4986D4BB-FE55-4623-A790-0106C43C7A69}" uniqueName="h0">
      <xmlPr mapId="9" xpath="/IDBmodelinfo/Lake/h0" xmlDataType="double"/>
    </xmlCellPr>
  </singleXmlCell>
  <singleXmlCell id="34" xr6:uid="{A404AE01-FB73-43C0-A12C-C74BA394A304}" r="H8" connectionId="4">
    <xmlCellPr id="1" xr6:uid="{2FC3AF14-4301-44AA-9211-680AFD05F335}" uniqueName="b0">
      <xmlPr mapId="9" xpath="/IDBmodelinfo/Lake/b0" xmlDataType="double"/>
    </xmlCellPr>
  </singleXmlCell>
  <singleXmlCell id="35" xr6:uid="{CDE10761-E7A6-4B43-9288-48B14A4130E7}" r="B22" connectionId="4">
    <xmlCellPr id="1" xr6:uid="{9C65ABE1-3C40-44BF-920D-6B5CF86519CA}" uniqueName="vc">
      <xmlPr mapId="9" xpath="/IDBmodelinfo/Erosion/vc" xmlDataType="integer"/>
    </xmlCellPr>
  </singleXmlCell>
  <singleXmlCell id="36" xr6:uid="{B2BDDD71-A343-4309-836B-E2AA5EFD29C0}" r="B25" connectionId="4">
    <xmlCellPr id="1" xr6:uid="{100B11BC-AAAA-4995-8C6E-F11F07BBF33D}" uniqueName="tc">
      <xmlPr mapId="9" xpath="/IDBmodelinfo/Erosion/tc" xmlDataType="integer"/>
    </xmlCellPr>
  </singleXmlCell>
  <singleXmlCell id="37" xr6:uid="{93B3E8B2-37FE-4500-A7BE-0F7645420DC3}" r="B23" connectionId="4">
    <xmlCellPr id="1" xr6:uid="{FCCDD157-F8B3-4006-8E01-B2F8F7D7B11E}" uniqueName="a">
      <xmlPr mapId="9" xpath="/IDBmodelinfo/Erosion/a" xmlDataType="double"/>
    </xmlCellPr>
  </singleXmlCell>
  <singleXmlCell id="38" xr6:uid="{BA484BFC-04B1-46A9-B9AB-10E982D1BA0F}" r="B24" connectionId="4">
    <xmlCellPr id="1" xr6:uid="{02A41A2C-7854-42EB-9F9E-DB02DA4D06BA}" uniqueName="b">
      <xmlPr mapId="9" xpath="/IDBmodelinfo/Erosion/b" xmlDataType="double"/>
    </xmlCellPr>
  </singleXmlCell>
  <singleXmlCell id="39" xr6:uid="{BDC43E77-4BB5-40B3-AFAB-5013B78DB26C}" r="B17" connectionId="4">
    <xmlCellPr id="1" xr6:uid="{65F549AE-1953-45D0-8533-E624293187CD}" uniqueName="mq">
      <xmlPr mapId="9" xpath="/IDBmodelinfo/Erosion/mq" xmlDataType="double"/>
    </xmlCellPr>
  </singleXmlCell>
  <singleXmlCell id="40" xr6:uid="{30E78D0F-4685-4C33-92CC-FD83B92E42A3}" r="B18" connectionId="4">
    <xmlCellPr id="1" xr6:uid="{2EC30EC0-D705-4870-95EC-E2FB9E181073}" uniqueName="mb">
      <xmlPr mapId="9" xpath="/IDBmodelinfo/Erosion/mb" xmlDataType="double"/>
    </xmlCellPr>
  </singleXmlCell>
  <singleXmlCell id="41" xr6:uid="{175CDD87-FA6E-4FC7-AAFE-0FAB2C0D9390}" r="B19" connectionId="4">
    <xmlCellPr id="1" xr6:uid="{C8F8589B-AF39-44A2-A115-BD4ADBD79CC9}" uniqueName="m">
      <xmlPr mapId="9" xpath="/IDBmodelinfo/Erosion/m" xmlDataType="double"/>
    </xmlCellPr>
  </singleXmlCell>
  <singleXmlCell id="42" xr6:uid="{E781D5DA-4308-4847-819D-9562C444926F}" r="H10" connectionId="4">
    <xmlCellPr id="1" xr6:uid="{DBD4BF67-040D-438E-8766-3D4512F682FF}" uniqueName="Coh">
      <xmlPr mapId="9" xpath="/IDBmodelinfo/Enlarge/Coh" xmlDataType="integer"/>
    </xmlCellPr>
  </singleXmlCell>
  <singleXmlCell id="43" xr6:uid="{26457B88-1974-4511-A454-DEEFE37F889D}" r="H11" connectionId="4">
    <xmlCellPr id="1" xr6:uid="{2DDFD9BB-973B-44A3-B466-DD634FC6FC59}" uniqueName="fai">
      <xmlPr mapId="9" xpath="/IDBmodelinfo/Enlarge/fai" xmlDataType="integer"/>
    </xmlCellPr>
  </singleXmlCell>
  <singleXmlCell id="44" xr6:uid="{08B41301-A622-4B06-9E34-F9F8764CB7EE}" r="H12" connectionId="4">
    <xmlCellPr id="1" xr6:uid="{714EE030-9F5B-4D41-B1EA-74B345968AAA}" uniqueName="gamma">
      <xmlPr mapId="9" xpath="/IDBmodelinfo/Enlarge/gamma" xmlDataType="double"/>
    </xmlCellPr>
  </singleXmlCell>
  <singleXmlCell id="45" xr6:uid="{55F18E9C-793D-4CE8-A1A6-247203DE6BF7}" r="H13" connectionId="4">
    <xmlCellPr id="1" xr6:uid="{A02D487D-9F58-4828-B495-C46F32560610}" uniqueName="beta1">
      <xmlPr mapId="9" xpath="/IDBmodelinfo/Enlarge/beta1" xmlDataType="integer"/>
    </xmlCellPr>
  </singleXmlCell>
  <singleXmlCell id="46" xr6:uid="{AF761DAB-05F4-429E-83BC-9309472AAF2B}" r="K10" connectionId="4">
    <xmlCellPr id="1" xr6:uid="{1C3E0297-4E7F-4A97-80B1-C4E5E5E82766}" uniqueName="m1">
      <xmlPr mapId="9" xpath="/IDBmodelinfo/Enlarge/m1" xmlDataType="double"/>
    </xmlCellPr>
  </singleXmlCell>
  <singleXmlCell id="47" xr6:uid="{F67952F0-7354-4CDD-B886-68B7F3A405B2}" r="K11" connectionId="4">
    <xmlCellPr id="1" xr6:uid="{836AA64A-B5A3-4B6E-A579-9FC62CAEEE78}" uniqueName="m2">
      <xmlPr mapId="9" xpath="/IDBmodelinfo/Enlarge/m2" xmlDataType="double"/>
    </xmlCellPr>
  </singleXmlCell>
  <singleXmlCell id="48" xr6:uid="{6025F622-597A-4DB9-9690-3713C63D6718}" r="K12" connectionId="4">
    <xmlCellPr id="1" xr6:uid="{5950EF35-B693-4324-A276-B154B7F26F81}" uniqueName="zend">
      <xmlPr mapId="9" xpath="/IDBmodelinfo/Enlarge/zend" xmlDataType="double"/>
    </xmlCellPr>
  </singleXmlCell>
  <singleXmlCell id="49" xr6:uid="{52650767-3927-44B9-B4BA-7AFC46F7503B}" r="H15" connectionId="4">
    <xmlCellPr id="1" xr6:uid="{05515B40-ADF4-4776-8348-597CD440FF7D}" uniqueName="d50">
      <xmlPr mapId="9" xpath="/IDBmodelinfo/Enlarge/d50" xmlDataType="double"/>
    </xmlCellPr>
  </singleXmlCell>
  <singleXmlCell id="50" xr6:uid="{865E8507-F6FD-4E23-88F4-764055A417EB}" r="H16" connectionId="4">
    <xmlCellPr id="1" xr6:uid="{30DBDF90-D321-4163-92C9-0413E8E9B329}" uniqueName="density">
      <xmlPr mapId="9" xpath="/IDBmodelinfo/Enlarge/density" xmlDataType="integer"/>
    </xmlCellPr>
  </singleXmlCell>
  <singleXmlCell id="51" xr6:uid="{46350DAA-0AB0-4363-B5D7-9F39579C481F}" r="H17" connectionId="4">
    <xmlCellPr id="1" xr6:uid="{0A6E3BDC-2D18-40B0-B0ED-6692F5C1D40C}" uniqueName="voidratio">
      <xmlPr mapId="9" xpath="/IDBmodelinfo/Enlarge/voidratio" xmlDataType="double"/>
    </xmlCellPr>
  </singleXmlCell>
  <singleXmlCell id="52" xr6:uid="{DA65DEBF-8594-4962-9430-D7E48299F379}" r="H18" connectionId="4">
    <xmlCellPr id="1" xr6:uid="{5014B7E9-5D9B-4A58-9039-9EACF604756D}" uniqueName="Gs">
      <xmlPr mapId="9" xpath="/IDBmodelinfo/Enlarge/Gs" xmlDataType="double"/>
    </xmlCellPr>
  </singleXmlCell>
  <singleXmlCell id="53" xr6:uid="{001FB180-5174-48AA-AB6D-6D629F7F5288}" r="H19" connectionId="4">
    <xmlCellPr id="1" xr6:uid="{60628492-7107-461A-95B6-6A813575D5DC}" uniqueName="Len">
      <xmlPr mapId="9" xpath="/IDBmodelinfo/Enlarge/Len" xmlDataType="integer"/>
    </xmlCellPr>
  </singleXmlCell>
  <singleXmlCell id="54" xr6:uid="{12FFF189-18BF-4929-9F4E-332669C2663A}" r="H20" connectionId="4">
    <xmlCellPr id="1" xr6:uid="{157F2CCE-0E59-4640-978F-E79459323BA2}" uniqueName="roughness">
      <xmlPr mapId="9" xpath="/IDBmodelinfo/Enlarge/roughness" xmlDataType="double"/>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18" Type="http://schemas.openxmlformats.org/officeDocument/2006/relationships/ctrlProp" Target="../ctrlProps/ctrlProp27.xml"/><Relationship Id="rId26" Type="http://schemas.openxmlformats.org/officeDocument/2006/relationships/ctrlProp" Target="../ctrlProps/ctrlProp35.xml"/><Relationship Id="rId3" Type="http://schemas.openxmlformats.org/officeDocument/2006/relationships/vmlDrawing" Target="../drawings/vmlDrawing2.vml"/><Relationship Id="rId21" Type="http://schemas.openxmlformats.org/officeDocument/2006/relationships/ctrlProp" Target="../ctrlProps/ctrlProp30.xml"/><Relationship Id="rId7" Type="http://schemas.openxmlformats.org/officeDocument/2006/relationships/image" Target="../media/image3.emf"/><Relationship Id="rId12" Type="http://schemas.openxmlformats.org/officeDocument/2006/relationships/ctrlProp" Target="../ctrlProps/ctrlProp21.xml"/><Relationship Id="rId17" Type="http://schemas.openxmlformats.org/officeDocument/2006/relationships/ctrlProp" Target="../ctrlProps/ctrlProp26.xml"/><Relationship Id="rId25" Type="http://schemas.openxmlformats.org/officeDocument/2006/relationships/ctrlProp" Target="../ctrlProps/ctrlProp34.xml"/><Relationship Id="rId2" Type="http://schemas.openxmlformats.org/officeDocument/2006/relationships/drawing" Target="../drawings/drawing2.xml"/><Relationship Id="rId16" Type="http://schemas.openxmlformats.org/officeDocument/2006/relationships/ctrlProp" Target="../ctrlProps/ctrlProp25.xml"/><Relationship Id="rId20" Type="http://schemas.openxmlformats.org/officeDocument/2006/relationships/ctrlProp" Target="../ctrlProps/ctrlProp29.xml"/><Relationship Id="rId29" Type="http://schemas.openxmlformats.org/officeDocument/2006/relationships/tableSingleCells" Target="../tables/tableSingleCells1.xml"/><Relationship Id="rId1" Type="http://schemas.openxmlformats.org/officeDocument/2006/relationships/printerSettings" Target="../printerSettings/printerSettings2.bin"/><Relationship Id="rId6" Type="http://schemas.openxmlformats.org/officeDocument/2006/relationships/control" Target="../activeX/activeX1.xml"/><Relationship Id="rId11" Type="http://schemas.openxmlformats.org/officeDocument/2006/relationships/ctrlProp" Target="../ctrlProps/ctrlProp20.xml"/><Relationship Id="rId24" Type="http://schemas.openxmlformats.org/officeDocument/2006/relationships/ctrlProp" Target="../ctrlProps/ctrlProp33.xml"/><Relationship Id="rId5" Type="http://schemas.openxmlformats.org/officeDocument/2006/relationships/image" Target="../media/image2.wmf"/><Relationship Id="rId15" Type="http://schemas.openxmlformats.org/officeDocument/2006/relationships/ctrlProp" Target="../ctrlProps/ctrlProp24.xml"/><Relationship Id="rId23" Type="http://schemas.openxmlformats.org/officeDocument/2006/relationships/ctrlProp" Target="../ctrlProps/ctrlProp32.xml"/><Relationship Id="rId28" Type="http://schemas.openxmlformats.org/officeDocument/2006/relationships/ctrlProp" Target="../ctrlProps/ctrlProp37.xml"/><Relationship Id="rId10" Type="http://schemas.openxmlformats.org/officeDocument/2006/relationships/ctrlProp" Target="../ctrlProps/ctrlProp19.xml"/><Relationship Id="rId19" Type="http://schemas.openxmlformats.org/officeDocument/2006/relationships/ctrlProp" Target="../ctrlProps/ctrlProp28.xml"/><Relationship Id="rId4" Type="http://schemas.openxmlformats.org/officeDocument/2006/relationships/oleObject" Target="../embeddings/oleObject1.bin"/><Relationship Id="rId9" Type="http://schemas.openxmlformats.org/officeDocument/2006/relationships/ctrlProp" Target="../ctrlProps/ctrlProp18.xml"/><Relationship Id="rId14" Type="http://schemas.openxmlformats.org/officeDocument/2006/relationships/ctrlProp" Target="../ctrlProps/ctrlProp23.xml"/><Relationship Id="rId22" Type="http://schemas.openxmlformats.org/officeDocument/2006/relationships/ctrlProp" Target="../ctrlProps/ctrlProp31.xml"/><Relationship Id="rId27" Type="http://schemas.openxmlformats.org/officeDocument/2006/relationships/ctrlProp" Target="../ctrlProps/ctrlProp3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7" Type="http://schemas.openxmlformats.org/officeDocument/2006/relationships/ctrlProp" Target="../ctrlProps/ctrlProp4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oleObject" Target="../embeddings/oleObject2.bin"/><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5.v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drawing" Target="../drawings/drawing10.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image" Target="../media/image6.emf"/><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0E351-AED5-4526-B683-BD650BB70F95}">
  <sheetPr codeName="Sheet2"/>
  <dimension ref="A1:P34"/>
  <sheetViews>
    <sheetView zoomScale="85" zoomScaleNormal="85" workbookViewId="0">
      <selection activeCell="O1" sqref="O1:P1"/>
    </sheetView>
  </sheetViews>
  <sheetFormatPr defaultRowHeight="14.4" x14ac:dyDescent="0.25"/>
  <cols>
    <col min="10" max="10" width="11.109375" customWidth="1"/>
    <col min="12" max="12" width="11" customWidth="1"/>
    <col min="13" max="13" width="13" customWidth="1"/>
    <col min="14" max="14" width="12" customWidth="1"/>
    <col min="15" max="15" width="13.44140625" customWidth="1"/>
  </cols>
  <sheetData>
    <row r="1" spans="1:16" ht="37.5" customHeight="1" x14ac:dyDescent="0.25">
      <c r="A1" s="395" t="s">
        <v>316</v>
      </c>
      <c r="B1" s="395"/>
      <c r="C1" s="395"/>
      <c r="D1" s="395"/>
      <c r="E1" s="395"/>
      <c r="F1" s="395"/>
      <c r="G1" s="395"/>
      <c r="H1" s="395"/>
      <c r="I1" s="395"/>
      <c r="J1" s="395"/>
      <c r="K1" s="395"/>
      <c r="L1" s="395"/>
      <c r="M1" s="395"/>
      <c r="N1" s="395"/>
      <c r="O1" s="398" t="s">
        <v>317</v>
      </c>
      <c r="P1" s="399"/>
    </row>
    <row r="2" spans="1:16" ht="27.75" customHeight="1" x14ac:dyDescent="0.25">
      <c r="A2" s="396" t="s">
        <v>286</v>
      </c>
      <c r="B2" s="396"/>
      <c r="C2" s="396"/>
      <c r="D2" s="396"/>
      <c r="E2" s="396"/>
      <c r="F2" s="396"/>
      <c r="G2" s="396"/>
      <c r="H2" s="396"/>
      <c r="I2" s="396"/>
      <c r="J2" s="396"/>
      <c r="K2" s="396"/>
      <c r="L2" s="396"/>
      <c r="M2" s="396"/>
      <c r="N2" s="396"/>
      <c r="O2" s="1">
        <v>0</v>
      </c>
      <c r="P2" s="1"/>
    </row>
    <row r="3" spans="1:16" ht="30.75" customHeight="1" x14ac:dyDescent="0.25">
      <c r="A3" s="397" t="s">
        <v>287</v>
      </c>
      <c r="B3" s="397"/>
      <c r="C3" s="397"/>
      <c r="D3" s="397"/>
      <c r="E3" s="397"/>
      <c r="F3" s="397"/>
      <c r="G3" s="397"/>
      <c r="H3" s="397"/>
      <c r="I3" s="397"/>
      <c r="J3" s="397"/>
      <c r="K3" s="397"/>
      <c r="L3" s="397"/>
      <c r="M3" s="397"/>
      <c r="N3" s="397"/>
      <c r="O3" s="1"/>
      <c r="P3" s="1"/>
    </row>
    <row r="4" spans="1:16" ht="3" hidden="1" customHeight="1" x14ac:dyDescent="0.25">
      <c r="A4" s="371" t="s">
        <v>289</v>
      </c>
      <c r="B4" s="373"/>
      <c r="C4" s="371" t="s">
        <v>290</v>
      </c>
      <c r="D4" s="373"/>
      <c r="E4" s="371" t="s">
        <v>291</v>
      </c>
      <c r="F4" s="373"/>
      <c r="G4" s="371" t="s">
        <v>292</v>
      </c>
      <c r="H4" s="373"/>
      <c r="I4" s="371" t="s">
        <v>293</v>
      </c>
      <c r="J4" s="373"/>
      <c r="K4" s="371" t="s">
        <v>294</v>
      </c>
      <c r="L4" s="394"/>
      <c r="M4" s="394"/>
      <c r="N4" s="394"/>
      <c r="O4" s="394"/>
      <c r="P4" s="394"/>
    </row>
    <row r="5" spans="1:16" ht="15" customHeight="1" x14ac:dyDescent="0.25">
      <c r="A5" s="404" t="s">
        <v>288</v>
      </c>
      <c r="B5" s="404"/>
      <c r="C5" s="404"/>
      <c r="D5" s="404"/>
      <c r="E5" s="404"/>
      <c r="F5" s="404"/>
      <c r="G5" s="404"/>
      <c r="H5" s="404"/>
      <c r="I5" s="404"/>
      <c r="J5" s="404"/>
      <c r="K5" s="404"/>
      <c r="L5" s="404"/>
      <c r="M5" s="404"/>
      <c r="N5" s="404"/>
      <c r="O5" s="404"/>
      <c r="P5" s="367"/>
    </row>
    <row r="6" spans="1:16" ht="15" customHeight="1" x14ac:dyDescent="0.25">
      <c r="A6" s="404"/>
      <c r="B6" s="404"/>
      <c r="C6" s="404"/>
      <c r="D6" s="404"/>
      <c r="E6" s="404"/>
      <c r="F6" s="404"/>
      <c r="G6" s="404"/>
      <c r="H6" s="404"/>
      <c r="I6" s="404"/>
      <c r="J6" s="404"/>
      <c r="K6" s="404"/>
      <c r="L6" s="404"/>
      <c r="M6" s="404"/>
      <c r="N6" s="404"/>
      <c r="O6" s="404"/>
      <c r="P6" s="367"/>
    </row>
    <row r="7" spans="1:16" ht="15" customHeight="1" x14ac:dyDescent="0.25">
      <c r="A7" s="245"/>
      <c r="B7" s="245"/>
      <c r="C7" s="245"/>
      <c r="D7" s="245"/>
      <c r="E7" s="14"/>
      <c r="F7" s="14"/>
      <c r="G7" s="14"/>
      <c r="H7" s="14"/>
      <c r="I7" s="74"/>
      <c r="J7" s="74"/>
      <c r="K7" s="74"/>
      <c r="L7" s="74"/>
      <c r="M7" s="74"/>
      <c r="N7" s="118"/>
      <c r="O7" s="14"/>
      <c r="P7" s="14"/>
    </row>
    <row r="8" spans="1:16" ht="15" customHeight="1" x14ac:dyDescent="0.25">
      <c r="A8" s="252" t="s">
        <v>271</v>
      </c>
      <c r="B8" s="381">
        <v>944</v>
      </c>
      <c r="C8" s="361" t="s">
        <v>295</v>
      </c>
      <c r="D8" s="354"/>
      <c r="E8" s="14"/>
      <c r="F8" s="14"/>
      <c r="G8" s="14"/>
      <c r="H8" s="14"/>
      <c r="I8" s="255" t="s">
        <v>230</v>
      </c>
      <c r="J8" s="377">
        <v>0.36</v>
      </c>
      <c r="K8" s="361" t="s">
        <v>302</v>
      </c>
      <c r="L8" s="244"/>
      <c r="M8" s="244"/>
      <c r="N8" s="405" t="s">
        <v>306</v>
      </c>
      <c r="O8" s="405"/>
      <c r="P8" s="14"/>
    </row>
    <row r="9" spans="1:16" ht="15" customHeight="1" x14ac:dyDescent="0.25">
      <c r="A9" s="252" t="s">
        <v>280</v>
      </c>
      <c r="B9" s="258">
        <v>1.67</v>
      </c>
      <c r="C9" s="361" t="s">
        <v>296</v>
      </c>
      <c r="D9" s="354"/>
      <c r="E9" s="14"/>
      <c r="F9" s="14"/>
      <c r="G9" s="14"/>
      <c r="H9" s="14"/>
      <c r="I9" s="255" t="s">
        <v>231</v>
      </c>
      <c r="J9" s="378">
        <v>0.9</v>
      </c>
      <c r="K9" s="361" t="s">
        <v>303</v>
      </c>
      <c r="L9" s="244"/>
      <c r="M9" s="244"/>
      <c r="N9" s="405"/>
      <c r="O9" s="405"/>
      <c r="P9" s="14"/>
    </row>
    <row r="10" spans="1:16" ht="15" customHeight="1" x14ac:dyDescent="0.25">
      <c r="A10" s="252" t="s">
        <v>272</v>
      </c>
      <c r="B10" s="258">
        <v>934</v>
      </c>
      <c r="C10" s="361" t="s">
        <v>297</v>
      </c>
      <c r="D10" s="354"/>
      <c r="E10" s="14"/>
      <c r="F10" s="14"/>
      <c r="G10" s="14"/>
      <c r="H10" s="14"/>
      <c r="I10" s="368" t="s">
        <v>275</v>
      </c>
      <c r="J10" s="372"/>
      <c r="K10" s="370" t="s">
        <v>304</v>
      </c>
      <c r="L10" s="14"/>
      <c r="M10" s="244"/>
      <c r="N10" s="118"/>
      <c r="O10" s="14"/>
      <c r="P10" s="14"/>
    </row>
    <row r="11" spans="1:16" ht="15" customHeight="1" x14ac:dyDescent="0.25">
      <c r="A11" s="68"/>
      <c r="B11" s="355"/>
      <c r="C11" s="64"/>
      <c r="D11" s="64"/>
      <c r="E11" s="14"/>
      <c r="F11" s="14"/>
      <c r="G11" s="14"/>
      <c r="H11" s="14"/>
      <c r="I11" s="255" t="s">
        <v>48</v>
      </c>
      <c r="J11" s="377">
        <v>0.8</v>
      </c>
      <c r="K11" s="361" t="s">
        <v>305</v>
      </c>
      <c r="L11" s="244"/>
      <c r="M11" s="14"/>
      <c r="N11" s="14"/>
      <c r="O11" s="14"/>
      <c r="P11" s="358"/>
    </row>
    <row r="12" spans="1:16" ht="15" customHeight="1" x14ac:dyDescent="0.25">
      <c r="A12" s="64"/>
      <c r="B12" s="402"/>
      <c r="C12" s="402"/>
      <c r="D12" s="402"/>
      <c r="E12" s="402"/>
      <c r="F12" s="402"/>
      <c r="G12" s="64"/>
      <c r="H12" s="14"/>
      <c r="I12" s="64"/>
      <c r="J12" s="76"/>
      <c r="K12" s="67"/>
      <c r="L12" s="67"/>
      <c r="M12" s="64"/>
      <c r="N12" s="118"/>
      <c r="O12" s="14"/>
      <c r="P12" s="358"/>
    </row>
    <row r="13" spans="1:16" ht="15" customHeight="1" x14ac:dyDescent="0.25">
      <c r="A13" s="64"/>
      <c r="B13" s="297"/>
      <c r="C13" s="297"/>
      <c r="D13" s="297"/>
      <c r="E13" s="297"/>
      <c r="F13" s="297"/>
      <c r="G13" s="64"/>
      <c r="H13" s="14"/>
      <c r="I13" s="14"/>
      <c r="J13" s="14"/>
      <c r="K13" s="14"/>
      <c r="L13" s="299"/>
      <c r="M13" s="299"/>
      <c r="N13" s="118"/>
      <c r="O13" s="14"/>
      <c r="P13" s="358"/>
    </row>
    <row r="14" spans="1:16" ht="15" customHeight="1" x14ac:dyDescent="0.25">
      <c r="A14" s="252" t="s">
        <v>245</v>
      </c>
      <c r="B14" s="77">
        <v>944.5</v>
      </c>
      <c r="C14" s="363" t="s">
        <v>298</v>
      </c>
      <c r="D14" s="64"/>
      <c r="E14" s="64"/>
      <c r="F14" s="64"/>
      <c r="G14" s="64"/>
      <c r="H14" s="14"/>
      <c r="I14" s="252" t="s">
        <v>273</v>
      </c>
      <c r="J14" s="260">
        <v>1.1603637972147245</v>
      </c>
      <c r="K14" s="363" t="s">
        <v>307</v>
      </c>
      <c r="L14" s="299"/>
      <c r="M14" s="299"/>
      <c r="N14" s="299"/>
      <c r="O14" s="14"/>
      <c r="P14" s="358"/>
    </row>
    <row r="15" spans="1:16" ht="15" customHeight="1" x14ac:dyDescent="0.25">
      <c r="A15" s="252" t="s">
        <v>239</v>
      </c>
      <c r="B15" s="380">
        <v>3</v>
      </c>
      <c r="C15" s="362" t="s">
        <v>299</v>
      </c>
      <c r="D15" s="256"/>
      <c r="E15" s="256"/>
      <c r="F15" s="67"/>
      <c r="G15" s="67"/>
      <c r="H15" s="14"/>
      <c r="I15" s="252" t="s">
        <v>235</v>
      </c>
      <c r="J15" s="261">
        <v>1.1000000000000001</v>
      </c>
      <c r="K15" s="363" t="s">
        <v>308</v>
      </c>
      <c r="L15" s="299"/>
      <c r="M15" s="299"/>
      <c r="N15" s="299"/>
      <c r="O15" s="14"/>
      <c r="P15" s="14"/>
    </row>
    <row r="16" spans="1:16" ht="15" customHeight="1" x14ac:dyDescent="0.25">
      <c r="A16" s="252"/>
      <c r="B16" s="357"/>
      <c r="C16" s="353"/>
      <c r="D16" s="256"/>
      <c r="E16" s="256"/>
      <c r="F16" s="67"/>
      <c r="G16" s="67"/>
      <c r="H16" s="14"/>
      <c r="I16" s="252" t="s">
        <v>236</v>
      </c>
      <c r="J16" s="274">
        <v>1E-4</v>
      </c>
      <c r="K16" s="363" t="s">
        <v>309</v>
      </c>
      <c r="L16" s="14"/>
      <c r="M16" s="14"/>
      <c r="N16" s="14"/>
      <c r="O16" s="14"/>
      <c r="P16" s="14"/>
    </row>
    <row r="17" spans="1:16" ht="15" customHeight="1" x14ac:dyDescent="0.25">
      <c r="A17" s="297"/>
      <c r="B17" s="297"/>
      <c r="C17" s="297"/>
      <c r="D17" s="297"/>
      <c r="E17" s="297"/>
      <c r="F17" s="118"/>
      <c r="G17" s="14"/>
      <c r="H17" s="14"/>
      <c r="I17" s="278"/>
      <c r="J17" s="279"/>
      <c r="K17" s="359"/>
      <c r="L17" s="248"/>
      <c r="M17" s="248"/>
      <c r="N17" s="246"/>
      <c r="O17" s="67"/>
      <c r="P17" s="14"/>
    </row>
    <row r="18" spans="1:16" ht="15" customHeight="1" x14ac:dyDescent="0.25">
      <c r="A18" s="400" t="s">
        <v>300</v>
      </c>
      <c r="B18" s="400"/>
      <c r="C18" s="252" t="s">
        <v>249</v>
      </c>
      <c r="D18" s="252" t="s">
        <v>250</v>
      </c>
      <c r="E18" s="252" t="s">
        <v>281</v>
      </c>
      <c r="F18" s="118"/>
      <c r="G18" s="14"/>
      <c r="H18" s="14"/>
      <c r="I18" s="300" t="s">
        <v>276</v>
      </c>
      <c r="J18" s="277">
        <v>0</v>
      </c>
      <c r="K18" s="364" t="s">
        <v>310</v>
      </c>
      <c r="L18" s="300"/>
      <c r="M18" s="379"/>
      <c r="N18" s="280"/>
      <c r="O18" s="67"/>
      <c r="P18" s="14"/>
    </row>
    <row r="19" spans="1:16" ht="15" customHeight="1" x14ac:dyDescent="0.25">
      <c r="A19" s="400"/>
      <c r="B19" s="400"/>
      <c r="C19" s="360">
        <v>938</v>
      </c>
      <c r="D19" s="360">
        <v>942</v>
      </c>
      <c r="E19" s="360">
        <v>944</v>
      </c>
      <c r="F19" s="118"/>
      <c r="G19" s="14"/>
      <c r="H19" s="14"/>
      <c r="I19" s="374" t="s">
        <v>282</v>
      </c>
      <c r="J19" s="257">
        <v>30</v>
      </c>
      <c r="K19" s="365" t="s">
        <v>311</v>
      </c>
      <c r="L19" s="252"/>
      <c r="M19" s="352"/>
      <c r="N19" s="280"/>
      <c r="O19" s="67"/>
      <c r="P19" s="14"/>
    </row>
    <row r="20" spans="1:16" ht="15" customHeight="1" x14ac:dyDescent="0.25">
      <c r="A20" s="400" t="s">
        <v>301</v>
      </c>
      <c r="B20" s="401"/>
      <c r="C20" s="252" t="s">
        <v>256</v>
      </c>
      <c r="D20" s="252" t="s">
        <v>257</v>
      </c>
      <c r="E20" s="252" t="s">
        <v>258</v>
      </c>
      <c r="F20" s="118"/>
      <c r="G20" s="14"/>
      <c r="H20" s="358"/>
      <c r="I20" s="252" t="s">
        <v>268</v>
      </c>
      <c r="J20" s="262">
        <v>20</v>
      </c>
      <c r="K20" s="365" t="s">
        <v>312</v>
      </c>
      <c r="L20" s="252"/>
      <c r="M20" s="352"/>
      <c r="N20" s="350"/>
      <c r="O20" s="67"/>
      <c r="P20" s="14"/>
    </row>
    <row r="21" spans="1:16" ht="12" customHeight="1" x14ac:dyDescent="0.25">
      <c r="A21" s="401"/>
      <c r="B21" s="401"/>
      <c r="C21" s="360">
        <v>0.03</v>
      </c>
      <c r="D21" s="360">
        <v>0.1</v>
      </c>
      <c r="E21" s="360">
        <v>0.14000000000000001</v>
      </c>
      <c r="F21" s="118"/>
      <c r="G21" s="14"/>
      <c r="H21" s="358">
        <v>5</v>
      </c>
      <c r="I21" s="253" t="s">
        <v>285</v>
      </c>
      <c r="J21" s="257">
        <v>934</v>
      </c>
      <c r="K21" s="365" t="s">
        <v>314</v>
      </c>
      <c r="L21" s="248"/>
      <c r="M21" s="248"/>
      <c r="N21" s="247"/>
      <c r="O21" s="67"/>
      <c r="P21" s="14"/>
    </row>
    <row r="22" spans="1:16" ht="15" customHeight="1" x14ac:dyDescent="0.25">
      <c r="A22" s="356"/>
      <c r="B22" s="356"/>
      <c r="C22" s="356"/>
      <c r="D22" s="356"/>
      <c r="E22" s="356"/>
      <c r="F22" s="118"/>
      <c r="G22" s="14"/>
      <c r="H22" s="358"/>
      <c r="I22" s="252" t="s">
        <v>277</v>
      </c>
      <c r="J22" s="351">
        <v>129</v>
      </c>
      <c r="K22" s="375" t="s">
        <v>313</v>
      </c>
      <c r="L22" s="249"/>
      <c r="M22" s="249"/>
      <c r="N22" s="247"/>
      <c r="O22" s="67"/>
      <c r="P22" s="14"/>
    </row>
    <row r="23" spans="1:16" ht="15" customHeight="1" x14ac:dyDescent="0.25">
      <c r="A23" s="14"/>
      <c r="B23" s="14"/>
      <c r="C23" s="14"/>
      <c r="D23" s="14"/>
      <c r="E23" s="14"/>
      <c r="F23" s="14"/>
      <c r="G23" s="14"/>
      <c r="H23" s="14"/>
      <c r="I23" s="14"/>
      <c r="J23" s="14"/>
      <c r="K23" s="14"/>
      <c r="L23" s="14"/>
      <c r="M23" s="14"/>
      <c r="N23" s="14"/>
      <c r="O23" s="14"/>
      <c r="P23" s="14"/>
    </row>
    <row r="24" spans="1:16" ht="15" customHeight="1" x14ac:dyDescent="0.25">
      <c r="A24" s="14"/>
      <c r="B24" s="14"/>
      <c r="C24" s="14"/>
      <c r="D24" s="14"/>
      <c r="E24" s="14"/>
      <c r="F24" s="14"/>
      <c r="G24" s="14"/>
      <c r="H24" s="14"/>
      <c r="I24" s="14"/>
      <c r="J24" s="14"/>
      <c r="K24" s="14"/>
      <c r="L24" s="14"/>
      <c r="M24" s="14"/>
      <c r="N24" s="14"/>
      <c r="O24" s="14"/>
      <c r="P24" s="14"/>
    </row>
    <row r="25" spans="1:16" ht="15" customHeight="1" x14ac:dyDescent="0.25">
      <c r="A25" s="14"/>
      <c r="B25" s="14"/>
      <c r="C25" s="14"/>
      <c r="D25" s="14"/>
      <c r="E25" s="14"/>
      <c r="F25" s="14"/>
      <c r="G25" s="14"/>
      <c r="H25" s="14"/>
      <c r="I25" s="14"/>
      <c r="J25" s="14"/>
      <c r="K25" s="14"/>
      <c r="L25" s="14"/>
      <c r="M25" s="14"/>
      <c r="N25" s="14"/>
      <c r="O25" s="14"/>
      <c r="P25" s="14"/>
    </row>
    <row r="26" spans="1:16" ht="15" customHeight="1" x14ac:dyDescent="0.25">
      <c r="A26" s="14"/>
      <c r="B26" s="14"/>
      <c r="C26" s="14"/>
      <c r="D26" s="14"/>
      <c r="E26" s="14"/>
      <c r="F26" s="14"/>
      <c r="G26" s="14"/>
      <c r="H26" s="14"/>
      <c r="I26" s="253"/>
      <c r="J26" s="14"/>
      <c r="K26" s="14"/>
      <c r="L26" s="14"/>
      <c r="M26" s="14"/>
      <c r="N26" s="14"/>
      <c r="O26" s="14"/>
      <c r="P26" s="14"/>
    </row>
    <row r="27" spans="1:16" ht="15" customHeight="1" x14ac:dyDescent="0.25">
      <c r="A27" s="14"/>
      <c r="B27" s="14"/>
      <c r="C27" s="14"/>
      <c r="D27" s="14"/>
      <c r="E27" s="14"/>
      <c r="F27" s="14"/>
      <c r="G27" s="14"/>
      <c r="H27" s="14"/>
      <c r="I27" s="14"/>
      <c r="J27" s="14"/>
      <c r="K27" s="14"/>
      <c r="L27" s="14"/>
      <c r="M27" s="14"/>
      <c r="N27" s="14"/>
      <c r="O27" s="14"/>
      <c r="P27" s="14"/>
    </row>
    <row r="28" spans="1:16" ht="15" customHeight="1" x14ac:dyDescent="0.25">
      <c r="A28" s="14"/>
      <c r="B28" s="14"/>
      <c r="C28" s="14"/>
      <c r="D28" s="14"/>
      <c r="E28" s="14"/>
      <c r="F28" s="14"/>
      <c r="G28" s="14"/>
      <c r="H28" s="14"/>
      <c r="I28" s="14"/>
      <c r="J28" s="14"/>
      <c r="K28" s="14"/>
      <c r="L28" s="14"/>
      <c r="M28" s="14"/>
      <c r="N28" s="14"/>
      <c r="O28" s="14"/>
      <c r="P28" s="14"/>
    </row>
    <row r="29" spans="1:16" ht="15" customHeight="1" x14ac:dyDescent="0.25">
      <c r="A29" s="14"/>
      <c r="B29" s="14"/>
      <c r="C29" s="14"/>
      <c r="D29" s="14"/>
      <c r="E29" s="14"/>
      <c r="F29" s="14"/>
      <c r="G29" s="14"/>
      <c r="H29" s="14"/>
      <c r="I29" s="14"/>
      <c r="J29" s="403"/>
      <c r="K29" s="403"/>
      <c r="L29" s="14"/>
      <c r="M29" s="14"/>
      <c r="N29" s="14"/>
      <c r="O29" s="14"/>
      <c r="P29" s="14"/>
    </row>
    <row r="30" spans="1:16" ht="15" customHeight="1" x14ac:dyDescent="0.25">
      <c r="A30" s="14"/>
      <c r="B30" s="14"/>
      <c r="C30" s="14"/>
      <c r="D30" s="14"/>
      <c r="E30" s="14"/>
      <c r="F30" s="14"/>
      <c r="G30" s="14"/>
      <c r="H30" s="14"/>
      <c r="I30" s="14"/>
      <c r="J30" s="403"/>
      <c r="K30" s="403"/>
      <c r="L30" s="14"/>
      <c r="M30" s="14"/>
      <c r="N30" s="14"/>
      <c r="O30" s="14"/>
      <c r="P30" s="14"/>
    </row>
    <row r="31" spans="1:16" ht="15" customHeight="1" x14ac:dyDescent="0.25">
      <c r="A31" s="14"/>
      <c r="B31" s="14"/>
      <c r="C31" s="14"/>
      <c r="D31" s="14"/>
      <c r="E31" s="14"/>
      <c r="F31" s="14"/>
      <c r="G31" s="14"/>
      <c r="H31" s="14"/>
      <c r="I31" s="14"/>
      <c r="J31" s="14"/>
      <c r="K31" s="14"/>
      <c r="L31" s="14"/>
      <c r="M31" s="14"/>
      <c r="N31" s="14"/>
      <c r="O31" s="14"/>
      <c r="P31" s="14"/>
    </row>
    <row r="32" spans="1:16" ht="15" customHeight="1" x14ac:dyDescent="0.25">
      <c r="A32" s="14"/>
      <c r="B32" s="14"/>
      <c r="C32" s="14"/>
      <c r="D32" s="14"/>
      <c r="E32" s="14"/>
      <c r="F32" s="14"/>
      <c r="G32" s="14"/>
      <c r="H32" s="14"/>
      <c r="I32" s="14"/>
      <c r="J32" s="14"/>
      <c r="K32" s="14"/>
      <c r="L32" s="14"/>
      <c r="M32" s="14"/>
      <c r="N32" s="14"/>
      <c r="O32" s="14"/>
      <c r="P32" s="14"/>
    </row>
    <row r="33" spans="1:16" ht="15" customHeight="1" x14ac:dyDescent="0.25">
      <c r="A33" s="14"/>
      <c r="B33" s="14"/>
      <c r="C33" s="14"/>
      <c r="D33" s="14"/>
      <c r="E33" s="14"/>
      <c r="F33" s="14"/>
      <c r="G33" s="14"/>
      <c r="H33" s="14"/>
      <c r="I33" s="14"/>
      <c r="J33" s="14"/>
      <c r="K33" s="14"/>
      <c r="L33" s="14"/>
      <c r="M33" s="14"/>
      <c r="N33" s="14"/>
      <c r="O33" s="14"/>
      <c r="P33" s="14"/>
    </row>
    <row r="34" spans="1:16" ht="15" customHeight="1" x14ac:dyDescent="0.25"/>
  </sheetData>
  <mergeCells count="11">
    <mergeCell ref="A20:B21"/>
    <mergeCell ref="B12:F12"/>
    <mergeCell ref="A18:B19"/>
    <mergeCell ref="J29:K30"/>
    <mergeCell ref="A5:O6"/>
    <mergeCell ref="N8:O9"/>
    <mergeCell ref="L4:P4"/>
    <mergeCell ref="A1:N1"/>
    <mergeCell ref="A2:N2"/>
    <mergeCell ref="A3:N3"/>
    <mergeCell ref="O1:P1"/>
  </mergeCells>
  <phoneticPr fontId="1"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Group box 1011">
              <controlPr defaultSize="0" autoFill="0" autoPict="0">
                <anchor moveWithCells="1">
                  <from>
                    <xdr:col>0</xdr:col>
                    <xdr:colOff>106680</xdr:colOff>
                    <xdr:row>6</xdr:row>
                    <xdr:rowOff>91440</xdr:rowOff>
                  </from>
                  <to>
                    <xdr:col>7</xdr:col>
                    <xdr:colOff>624840</xdr:colOff>
                    <xdr:row>10</xdr:row>
                    <xdr:rowOff>76200</xdr:rowOff>
                  </to>
                </anchor>
              </controlPr>
            </control>
          </mc:Choice>
        </mc:AlternateContent>
        <mc:AlternateContent xmlns:mc="http://schemas.openxmlformats.org/markup-compatibility/2006">
          <mc:Choice Requires="x14">
            <control shapeId="23555" r:id="rId5" name="Group box 1033">
              <controlPr defaultSize="0" autoFill="0" autoPict="0">
                <anchor moveWithCells="1">
                  <from>
                    <xdr:col>0</xdr:col>
                    <xdr:colOff>99060</xdr:colOff>
                    <xdr:row>16</xdr:row>
                    <xdr:rowOff>22860</xdr:rowOff>
                  </from>
                  <to>
                    <xdr:col>7</xdr:col>
                    <xdr:colOff>601980</xdr:colOff>
                    <xdr:row>22</xdr:row>
                    <xdr:rowOff>129540</xdr:rowOff>
                  </to>
                </anchor>
              </controlPr>
            </control>
          </mc:Choice>
        </mc:AlternateContent>
        <mc:AlternateContent xmlns:mc="http://schemas.openxmlformats.org/markup-compatibility/2006">
          <mc:Choice Requires="x14">
            <control shapeId="23559" r:id="rId6" name="Group box 1044">
              <controlPr defaultSize="0" autoFill="0" autoPict="0">
                <anchor moveWithCells="1">
                  <from>
                    <xdr:col>8</xdr:col>
                    <xdr:colOff>144780</xdr:colOff>
                    <xdr:row>12</xdr:row>
                    <xdr:rowOff>60960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7" name="Group box 1022">
              <controlPr defaultSize="0" autoFill="0" autoPict="0">
                <anchor moveWithCells="1">
                  <from>
                    <xdr:col>0</xdr:col>
                    <xdr:colOff>106680</xdr:colOff>
                    <xdr:row>10</xdr:row>
                    <xdr:rowOff>175260</xdr:rowOff>
                  </from>
                  <to>
                    <xdr:col>7</xdr:col>
                    <xdr:colOff>632460</xdr:colOff>
                    <xdr:row>15</xdr:row>
                    <xdr:rowOff>99060</xdr:rowOff>
                  </to>
                </anchor>
              </controlPr>
            </control>
          </mc:Choice>
        </mc:AlternateContent>
        <mc:AlternateContent xmlns:mc="http://schemas.openxmlformats.org/markup-compatibility/2006">
          <mc:Choice Requires="x14">
            <control shapeId="23563" r:id="rId8" name="Group Box 11">
              <controlPr defaultSize="0" autoFill="0" autoPict="0">
                <anchor moveWithCells="1">
                  <from>
                    <xdr:col>8</xdr:col>
                    <xdr:colOff>144780</xdr:colOff>
                    <xdr:row>16</xdr:row>
                    <xdr:rowOff>99060</xdr:rowOff>
                  </from>
                  <to>
                    <xdr:col>15</xdr:col>
                    <xdr:colOff>175260</xdr:colOff>
                    <xdr:row>22</xdr:row>
                    <xdr:rowOff>99060</xdr:rowOff>
                  </to>
                </anchor>
              </controlPr>
            </control>
          </mc:Choice>
        </mc:AlternateContent>
        <mc:AlternateContent xmlns:mc="http://schemas.openxmlformats.org/markup-compatibility/2006">
          <mc:Choice Requires="x14">
            <control shapeId="23566" r:id="rId9" name="Group Box 14">
              <controlPr defaultSize="0" autoFill="0" autoPict="0">
                <anchor moveWithCells="1">
                  <from>
                    <xdr:col>0</xdr:col>
                    <xdr:colOff>38100</xdr:colOff>
                    <xdr:row>4</xdr:row>
                    <xdr:rowOff>53340</xdr:rowOff>
                  </from>
                  <to>
                    <xdr:col>15</xdr:col>
                    <xdr:colOff>335280</xdr:colOff>
                    <xdr:row>23</xdr:row>
                    <xdr:rowOff>38100</xdr:rowOff>
                  </to>
                </anchor>
              </controlPr>
            </control>
          </mc:Choice>
        </mc:AlternateContent>
        <mc:AlternateContent xmlns:mc="http://schemas.openxmlformats.org/markup-compatibility/2006">
          <mc:Choice Requires="x14">
            <control shapeId="23569" r:id="rId10" name="Button 1022">
              <controlPr defaultSize="0" print="0" autoFill="0" autoPict="0" macro="[0]!Calculate_Click">
                <anchor moveWithCells="1" sizeWithCells="1">
                  <from>
                    <xdr:col>10</xdr:col>
                    <xdr:colOff>228600</xdr:colOff>
                    <xdr:row>25</xdr:row>
                    <xdr:rowOff>30480</xdr:rowOff>
                  </from>
                  <to>
                    <xdr:col>12</xdr:col>
                    <xdr:colOff>205740</xdr:colOff>
                    <xdr:row>28</xdr:row>
                    <xdr:rowOff>129540</xdr:rowOff>
                  </to>
                </anchor>
              </controlPr>
            </control>
          </mc:Choice>
        </mc:AlternateContent>
        <mc:AlternateContent xmlns:mc="http://schemas.openxmlformats.org/markup-compatibility/2006">
          <mc:Choice Requires="x14">
            <control shapeId="23571" r:id="rId11" name="Button 1011">
              <controlPr defaultSize="0" print="0" autoFill="0" autoPict="0" macro="[0]!Switchlgg222">
                <anchor moveWithCells="1" sizeWithCells="1">
                  <from>
                    <xdr:col>14</xdr:col>
                    <xdr:colOff>251460</xdr:colOff>
                    <xdr:row>0</xdr:row>
                    <xdr:rowOff>449580</xdr:rowOff>
                  </from>
                  <to>
                    <xdr:col>15</xdr:col>
                    <xdr:colOff>571500</xdr:colOff>
                    <xdr:row>2</xdr:row>
                    <xdr:rowOff>152400</xdr:rowOff>
                  </to>
                </anchor>
              </controlPr>
            </control>
          </mc:Choice>
        </mc:AlternateContent>
        <mc:AlternateContent xmlns:mc="http://schemas.openxmlformats.org/markup-compatibility/2006">
          <mc:Choice Requires="x14">
            <control shapeId="23572" r:id="rId12" name="Option button 1011">
              <controlPr defaultSize="0" autoFill="0" autoLine="0" autoPict="0" macro="[0]!B_Manually">
                <anchor moveWithCells="1">
                  <from>
                    <xdr:col>0</xdr:col>
                    <xdr:colOff>419100</xdr:colOff>
                    <xdr:row>11</xdr:row>
                    <xdr:rowOff>99060</xdr:rowOff>
                  </from>
                  <to>
                    <xdr:col>2</xdr:col>
                    <xdr:colOff>182880</xdr:colOff>
                    <xdr:row>12</xdr:row>
                    <xdr:rowOff>182880</xdr:rowOff>
                  </to>
                </anchor>
              </controlPr>
            </control>
          </mc:Choice>
        </mc:AlternateContent>
        <mc:AlternateContent xmlns:mc="http://schemas.openxmlformats.org/markup-compatibility/2006">
          <mc:Choice Requires="x14">
            <control shapeId="23573" r:id="rId13" name="Option button 1022">
              <controlPr defaultSize="0" autoFill="0" autoLine="0" autoPict="0" macro="[0]!B_Default">
                <anchor moveWithCells="1">
                  <from>
                    <xdr:col>2</xdr:col>
                    <xdr:colOff>60960</xdr:colOff>
                    <xdr:row>11</xdr:row>
                    <xdr:rowOff>91440</xdr:rowOff>
                  </from>
                  <to>
                    <xdr:col>5</xdr:col>
                    <xdr:colOff>152400</xdr:colOff>
                    <xdr:row>12</xdr:row>
                    <xdr:rowOff>175260</xdr:rowOff>
                  </to>
                </anchor>
              </controlPr>
            </control>
          </mc:Choice>
        </mc:AlternateContent>
        <mc:AlternateContent xmlns:mc="http://schemas.openxmlformats.org/markup-compatibility/2006">
          <mc:Choice Requires="x14">
            <control shapeId="23575" r:id="rId14" name="Option button 1033">
              <controlPr defaultSize="0" autoFill="0" autoLine="0" autoPict="0" macro="[0]!beta_Manually">
                <anchor moveWithCells="1">
                  <from>
                    <xdr:col>12</xdr:col>
                    <xdr:colOff>320040</xdr:colOff>
                    <xdr:row>20</xdr:row>
                    <xdr:rowOff>114300</xdr:rowOff>
                  </from>
                  <to>
                    <xdr:col>13</xdr:col>
                    <xdr:colOff>480060</xdr:colOff>
                    <xdr:row>22</xdr:row>
                    <xdr:rowOff>53340</xdr:rowOff>
                  </to>
                </anchor>
              </controlPr>
            </control>
          </mc:Choice>
        </mc:AlternateContent>
        <mc:AlternateContent xmlns:mc="http://schemas.openxmlformats.org/markup-compatibility/2006">
          <mc:Choice Requires="x14">
            <control shapeId="23576" r:id="rId15" name="Option button 1044">
              <controlPr defaultSize="0" autoFill="0" autoLine="0" autoPict="0" macro="[0]!beta_Default">
                <anchor moveWithCells="1">
                  <from>
                    <xdr:col>13</xdr:col>
                    <xdr:colOff>533400</xdr:colOff>
                    <xdr:row>20</xdr:row>
                    <xdr:rowOff>91440</xdr:rowOff>
                  </from>
                  <to>
                    <xdr:col>14</xdr:col>
                    <xdr:colOff>800100</xdr:colOff>
                    <xdr:row>22</xdr:row>
                    <xdr:rowOff>22860</xdr:rowOff>
                  </to>
                </anchor>
              </controlPr>
            </control>
          </mc:Choice>
        </mc:AlternateContent>
        <mc:AlternateContent xmlns:mc="http://schemas.openxmlformats.org/markup-compatibility/2006">
          <mc:Choice Requires="x14">
            <control shapeId="23578" r:id="rId16" name="Group Box 1055">
              <controlPr defaultSize="0" autoFill="0" autoPict="0">
                <anchor moveWithCells="1">
                  <from>
                    <xdr:col>8</xdr:col>
                    <xdr:colOff>152400</xdr:colOff>
                    <xdr:row>6</xdr:row>
                    <xdr:rowOff>76200</xdr:rowOff>
                  </from>
                  <to>
                    <xdr:col>15</xdr:col>
                    <xdr:colOff>220980</xdr:colOff>
                    <xdr:row>11</xdr:row>
                    <xdr:rowOff>76200</xdr:rowOff>
                  </to>
                </anchor>
              </controlPr>
            </control>
          </mc:Choice>
        </mc:AlternateContent>
        <mc:AlternateContent xmlns:mc="http://schemas.openxmlformats.org/markup-compatibility/2006">
          <mc:Choice Requires="x14">
            <control shapeId="23590" r:id="rId17" name="Option Button 1055">
              <controlPr defaultSize="0" autoFill="0" autoLine="0" autoPict="0" macro="[0]!mqb_Input">
                <anchor moveWithCells="1">
                  <from>
                    <xdr:col>11</xdr:col>
                    <xdr:colOff>525780</xdr:colOff>
                    <xdr:row>9</xdr:row>
                    <xdr:rowOff>106680</xdr:rowOff>
                  </from>
                  <to>
                    <xdr:col>13</xdr:col>
                    <xdr:colOff>182880</xdr:colOff>
                    <xdr:row>11</xdr:row>
                    <xdr:rowOff>76200</xdr:rowOff>
                  </to>
                </anchor>
              </controlPr>
            </control>
          </mc:Choice>
        </mc:AlternateContent>
        <mc:AlternateContent xmlns:mc="http://schemas.openxmlformats.org/markup-compatibility/2006">
          <mc:Choice Requires="x14">
            <control shapeId="23591" r:id="rId18" name="Option Button 1066">
              <controlPr defaultSize="0" autoFill="0" autoLine="0" autoPict="0" macro="[0]!C_Input">
                <anchor moveWithCells="1">
                  <from>
                    <xdr:col>13</xdr:col>
                    <xdr:colOff>91440</xdr:colOff>
                    <xdr:row>9</xdr:row>
                    <xdr:rowOff>137160</xdr:rowOff>
                  </from>
                  <to>
                    <xdr:col>14</xdr:col>
                    <xdr:colOff>228600</xdr:colOff>
                    <xdr:row>11</xdr:row>
                    <xdr:rowOff>53340</xdr:rowOff>
                  </to>
                </anchor>
              </controlPr>
            </control>
          </mc:Choice>
        </mc:AlternateContent>
        <mc:AlternateContent xmlns:mc="http://schemas.openxmlformats.org/markup-compatibility/2006">
          <mc:Choice Requires="x14">
            <control shapeId="23592" r:id="rId19" name="Option Button 1077">
              <controlPr defaultSize="0" autoFill="0" autoLine="0" autoPict="0" macro="[0]!m_Default">
                <anchor moveWithCells="1">
                  <from>
                    <xdr:col>14</xdr:col>
                    <xdr:colOff>213360</xdr:colOff>
                    <xdr:row>9</xdr:row>
                    <xdr:rowOff>152400</xdr:rowOff>
                  </from>
                  <to>
                    <xdr:col>15</xdr:col>
                    <xdr:colOff>228600</xdr:colOff>
                    <xdr:row>11</xdr:row>
                    <xdr:rowOff>53340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1001"/>
  <sheetViews>
    <sheetView tabSelected="1" zoomScale="85" zoomScaleNormal="85" workbookViewId="0">
      <selection activeCell="L1" sqref="L1:M1"/>
    </sheetView>
  </sheetViews>
  <sheetFormatPr defaultColWidth="10.44140625" defaultRowHeight="14.4" x14ac:dyDescent="0.25"/>
  <cols>
    <col min="1" max="1" width="8.88671875" style="43" customWidth="1"/>
    <col min="2" max="2" width="11.77734375" style="43" customWidth="1"/>
    <col min="3" max="3" width="12.33203125" style="43" customWidth="1"/>
    <col min="4" max="4" width="10.44140625" style="43" bestFit="1" customWidth="1"/>
    <col min="5" max="5" width="11.44140625" style="43" customWidth="1"/>
    <col min="6" max="6" width="12.109375" style="43" customWidth="1"/>
    <col min="7" max="7" width="10.5546875" style="43" customWidth="1"/>
    <col min="8" max="8" width="13.44140625" style="43" customWidth="1"/>
    <col min="9" max="9" width="12.21875" style="43" customWidth="1"/>
    <col min="10" max="10" width="10.5546875" style="43" customWidth="1"/>
    <col min="11" max="11" width="12.109375" style="43" customWidth="1"/>
    <col min="12" max="12" width="14.109375" style="43" customWidth="1"/>
    <col min="13" max="13" width="21.109375" style="43" customWidth="1"/>
    <col min="14" max="14" width="17" style="43" customWidth="1"/>
    <col min="15" max="15" width="19.44140625" style="43" customWidth="1"/>
    <col min="16" max="16" width="14" style="43" customWidth="1"/>
    <col min="17" max="18" width="8.44140625" style="8" customWidth="1"/>
    <col min="19" max="19" width="24.109375" style="30" customWidth="1"/>
    <col min="20" max="20" width="6.44140625" style="30" customWidth="1"/>
    <col min="21" max="21" width="13.5546875" style="30" hidden="1" customWidth="1"/>
    <col min="22" max="22" width="12.88671875" style="30" hidden="1" customWidth="1"/>
    <col min="23" max="23" width="16.109375" style="30" hidden="1" customWidth="1"/>
    <col min="24" max="24" width="11.109375" style="30" hidden="1" customWidth="1"/>
    <col min="25" max="25" width="10.44140625" style="30" hidden="1" customWidth="1"/>
    <col min="26" max="26" width="15" style="131" hidden="1" customWidth="1"/>
    <col min="27" max="27" width="12.44140625" style="30" hidden="1" customWidth="1"/>
    <col min="28" max="28" width="10.44140625" style="8" hidden="1" customWidth="1"/>
    <col min="29" max="29" width="5.5546875" style="8" customWidth="1"/>
    <col min="30" max="30" width="6.33203125" style="8" customWidth="1"/>
    <col min="31" max="31" width="6" style="8" customWidth="1"/>
    <col min="32" max="32" width="7.44140625" style="8" customWidth="1"/>
    <col min="33" max="33" width="7.5546875" style="8" customWidth="1"/>
    <col min="34" max="34" width="10" style="8" customWidth="1"/>
    <col min="35" max="35" width="8.21875" style="8" customWidth="1"/>
    <col min="36" max="36" width="18.6640625" style="8" customWidth="1"/>
    <col min="37" max="37" width="11.109375" style="8" bestFit="1" customWidth="1"/>
    <col min="38" max="52" width="10.44140625" style="8"/>
    <col min="53" max="16384" width="10.44140625" style="30"/>
  </cols>
  <sheetData>
    <row r="1" spans="1:52" ht="39.75" customHeight="1" x14ac:dyDescent="0.25">
      <c r="A1" s="395" t="s">
        <v>321</v>
      </c>
      <c r="B1" s="395"/>
      <c r="C1" s="395"/>
      <c r="D1" s="395"/>
      <c r="E1" s="395"/>
      <c r="F1" s="395"/>
      <c r="G1" s="395"/>
      <c r="H1" s="395"/>
      <c r="I1" s="395"/>
      <c r="J1" s="395"/>
      <c r="K1" s="395"/>
      <c r="L1" s="410" t="s">
        <v>323</v>
      </c>
      <c r="M1" s="411"/>
      <c r="N1" s="301"/>
      <c r="O1" s="382"/>
      <c r="P1" s="301"/>
      <c r="Q1" s="301"/>
      <c r="R1" s="301"/>
      <c r="S1" s="301"/>
      <c r="T1" s="301"/>
      <c r="U1" s="301"/>
      <c r="V1" s="301"/>
      <c r="W1" s="301"/>
      <c r="X1" s="301"/>
      <c r="Y1" s="301"/>
      <c r="Z1" s="85"/>
      <c r="AA1" s="66"/>
      <c r="AB1" s="66"/>
      <c r="AC1" s="66"/>
      <c r="AD1" s="66"/>
      <c r="AE1" s="66"/>
      <c r="AF1" s="66"/>
      <c r="AG1" s="66"/>
      <c r="AH1" s="66"/>
      <c r="AI1" s="66"/>
      <c r="AJ1" s="66"/>
    </row>
    <row r="2" spans="1:52" s="307" customFormat="1" ht="22.5" customHeight="1" x14ac:dyDescent="0.25">
      <c r="A2" s="396" t="s">
        <v>356</v>
      </c>
      <c r="B2" s="396"/>
      <c r="C2" s="396"/>
      <c r="D2" s="396"/>
      <c r="E2" s="396"/>
      <c r="F2" s="396"/>
      <c r="G2" s="396"/>
      <c r="H2" s="396"/>
      <c r="I2" s="396"/>
      <c r="J2" s="396"/>
      <c r="K2" s="396"/>
      <c r="L2" s="302">
        <v>1</v>
      </c>
      <c r="M2" s="302"/>
      <c r="N2" s="303"/>
      <c r="O2" s="303"/>
      <c r="P2" s="303"/>
      <c r="Q2" s="303"/>
      <c r="R2" s="303"/>
      <c r="S2" s="303"/>
      <c r="T2" s="303"/>
      <c r="U2" s="303"/>
      <c r="V2" s="303"/>
      <c r="W2" s="303"/>
      <c r="X2" s="303"/>
      <c r="Y2" s="303"/>
      <c r="Z2" s="304"/>
      <c r="AA2" s="305"/>
      <c r="AB2" s="305"/>
      <c r="AC2" s="305"/>
      <c r="AD2" s="305"/>
      <c r="AE2" s="305"/>
      <c r="AF2" s="305"/>
      <c r="AG2" s="305"/>
      <c r="AH2" s="305"/>
      <c r="AI2" s="305"/>
      <c r="AJ2" s="305"/>
      <c r="AK2" s="306"/>
      <c r="AL2" s="306"/>
      <c r="AM2" s="306"/>
      <c r="AN2" s="306"/>
      <c r="AO2" s="306"/>
      <c r="AP2" s="306"/>
      <c r="AQ2" s="306"/>
      <c r="AR2" s="306"/>
      <c r="AS2" s="306"/>
      <c r="AT2" s="306"/>
      <c r="AU2" s="306"/>
      <c r="AV2" s="306"/>
      <c r="AW2" s="306"/>
      <c r="AX2" s="306"/>
      <c r="AY2" s="306"/>
      <c r="AZ2" s="306"/>
    </row>
    <row r="3" spans="1:52" ht="33" customHeight="1" x14ac:dyDescent="0.25">
      <c r="A3" s="397" t="s">
        <v>322</v>
      </c>
      <c r="B3" s="397"/>
      <c r="C3" s="397"/>
      <c r="D3" s="397"/>
      <c r="E3" s="397"/>
      <c r="F3" s="397"/>
      <c r="G3" s="397"/>
      <c r="H3" s="397"/>
      <c r="I3" s="397"/>
      <c r="J3" s="397"/>
      <c r="K3" s="397"/>
      <c r="L3" s="308"/>
      <c r="M3" s="308"/>
      <c r="N3" s="309"/>
      <c r="O3" s="340"/>
      <c r="P3" s="342"/>
      <c r="Q3" s="309"/>
      <c r="R3" s="309"/>
      <c r="S3" s="309"/>
      <c r="T3" s="309"/>
      <c r="U3" s="309"/>
      <c r="V3" s="309"/>
      <c r="W3" s="309"/>
      <c r="X3" s="309"/>
      <c r="Y3" s="309"/>
      <c r="Z3" s="85"/>
      <c r="AA3" s="66"/>
      <c r="AB3" s="66"/>
      <c r="AC3" s="66"/>
      <c r="AD3" s="66"/>
      <c r="AE3" s="66"/>
      <c r="AF3" s="66"/>
      <c r="AG3" s="66"/>
      <c r="AH3" s="66"/>
      <c r="AI3" s="66"/>
      <c r="AJ3" s="66"/>
    </row>
    <row r="4" spans="1:52" ht="35.25" customHeight="1" x14ac:dyDescent="0.25">
      <c r="A4" s="366" t="s">
        <v>324</v>
      </c>
      <c r="B4" s="349"/>
      <c r="C4" s="366" t="s">
        <v>325</v>
      </c>
      <c r="D4" s="349"/>
      <c r="E4" s="366" t="s">
        <v>326</v>
      </c>
      <c r="F4" s="349"/>
      <c r="G4" s="366" t="s">
        <v>327</v>
      </c>
      <c r="H4" s="349"/>
      <c r="I4" s="366" t="s">
        <v>328</v>
      </c>
      <c r="J4" s="349"/>
      <c r="K4" s="366" t="s">
        <v>329</v>
      </c>
      <c r="L4" s="415"/>
      <c r="M4" s="416"/>
      <c r="N4" s="310">
        <f>H7-($P$53*(B22+B22+0.08)*0.5/$S$52/$S$51)^2+0.05</f>
        <v>1029.5815102518573</v>
      </c>
      <c r="O4" s="341"/>
      <c r="P4" s="310"/>
      <c r="Q4" s="310"/>
      <c r="R4" s="310"/>
      <c r="S4"/>
      <c r="T4" s="309"/>
      <c r="U4" s="309"/>
      <c r="V4" s="309"/>
      <c r="W4" s="309"/>
      <c r="X4" s="309"/>
      <c r="Y4" s="309"/>
      <c r="Z4" s="85"/>
      <c r="AA4" s="66"/>
      <c r="AB4" s="66"/>
      <c r="AC4" s="66"/>
      <c r="AD4" s="66"/>
      <c r="AE4" s="66"/>
      <c r="AF4" s="66"/>
      <c r="AG4" s="66"/>
      <c r="AH4" s="66"/>
      <c r="AI4" s="66"/>
      <c r="AJ4" s="66"/>
    </row>
    <row r="5" spans="1:52" x14ac:dyDescent="0.25">
      <c r="A5" s="245"/>
      <c r="B5" s="245"/>
      <c r="C5" s="245"/>
      <c r="D5" s="245"/>
      <c r="E5" s="245"/>
      <c r="F5" s="245"/>
      <c r="G5" s="64"/>
      <c r="H5" s="402"/>
      <c r="I5" s="402"/>
      <c r="J5" s="402"/>
      <c r="K5" s="402"/>
      <c r="L5" s="402"/>
      <c r="M5" s="64"/>
      <c r="N5" s="408"/>
      <c r="O5" s="408"/>
      <c r="P5" s="408"/>
      <c r="Q5" s="408"/>
      <c r="R5" s="264"/>
      <c r="S5" s="66"/>
      <c r="T5" s="66"/>
      <c r="U5" s="66"/>
      <c r="V5" s="66"/>
      <c r="W5" s="66"/>
      <c r="X5" s="66"/>
      <c r="Y5" s="66"/>
      <c r="Z5" s="85"/>
      <c r="AA5" s="66"/>
      <c r="AB5" s="66"/>
      <c r="AC5" s="66"/>
      <c r="AD5" s="66"/>
      <c r="AE5" s="66"/>
      <c r="AF5" s="66"/>
      <c r="AG5" s="66"/>
      <c r="AH5" s="66"/>
      <c r="AI5" s="66"/>
      <c r="AJ5" s="66"/>
    </row>
    <row r="6" spans="1:52" x14ac:dyDescent="0.25">
      <c r="A6" s="254" t="s">
        <v>238</v>
      </c>
      <c r="B6" s="381">
        <f>H7-($P$53*(B22+B22+0.08)*0.5/$S$52/$S$51)^2+0.05</f>
        <v>1029.5815102518573</v>
      </c>
      <c r="C6" s="369" t="s">
        <v>115</v>
      </c>
      <c r="D6" s="244"/>
      <c r="E6" s="244"/>
      <c r="F6" s="244"/>
      <c r="G6" s="64"/>
      <c r="H6" s="409"/>
      <c r="I6" s="409"/>
      <c r="J6" s="409"/>
      <c r="K6" s="409"/>
      <c r="L6" s="409"/>
      <c r="M6" s="64"/>
      <c r="N6" s="407"/>
      <c r="O6" s="407"/>
      <c r="P6" s="407"/>
      <c r="Q6" s="407"/>
      <c r="R6" s="265"/>
      <c r="S6" s="8"/>
      <c r="T6" s="8"/>
      <c r="U6" s="8"/>
      <c r="V6" s="8"/>
      <c r="W6" s="8"/>
      <c r="X6" s="8"/>
      <c r="Y6" s="8"/>
      <c r="Z6" s="86"/>
      <c r="AA6" s="66"/>
      <c r="AB6" s="66"/>
      <c r="AC6" s="66"/>
      <c r="AD6" s="66"/>
      <c r="AE6" s="66"/>
      <c r="AF6" s="66"/>
      <c r="AG6" s="66"/>
      <c r="AH6" s="66"/>
      <c r="AI6" s="66"/>
      <c r="AJ6" s="66"/>
    </row>
    <row r="7" spans="1:52" ht="12.75" customHeight="1" x14ac:dyDescent="0.25">
      <c r="A7" s="254" t="s">
        <v>283</v>
      </c>
      <c r="B7" s="258">
        <v>42.18</v>
      </c>
      <c r="C7" s="369" t="s">
        <v>330</v>
      </c>
      <c r="D7" s="244"/>
      <c r="E7" s="244"/>
      <c r="F7" s="244"/>
      <c r="G7" s="252" t="s">
        <v>245</v>
      </c>
      <c r="H7" s="77">
        <v>1031</v>
      </c>
      <c r="I7" s="369" t="s">
        <v>338</v>
      </c>
      <c r="J7" s="64"/>
      <c r="K7" s="64"/>
      <c r="L7" s="64"/>
      <c r="M7" s="64"/>
      <c r="N7" s="266"/>
      <c r="O7" s="266"/>
      <c r="P7" s="266"/>
      <c r="Q7" s="266"/>
      <c r="R7" s="267"/>
      <c r="S7" s="8"/>
      <c r="T7" s="8"/>
      <c r="U7" s="8"/>
      <c r="V7" s="8"/>
      <c r="W7" s="8"/>
      <c r="X7" s="8"/>
      <c r="Y7" s="8"/>
      <c r="Z7" s="86"/>
      <c r="AA7" s="66"/>
      <c r="AB7" s="66"/>
      <c r="AC7" s="66"/>
      <c r="AD7" s="66"/>
      <c r="AE7" s="66"/>
      <c r="AF7" s="66"/>
      <c r="AG7" s="66"/>
      <c r="AH7" s="66"/>
      <c r="AI7" s="66"/>
      <c r="AJ7" s="66"/>
    </row>
    <row r="8" spans="1:52" ht="14.25" customHeight="1" x14ac:dyDescent="0.25">
      <c r="A8" s="254" t="s">
        <v>229</v>
      </c>
      <c r="B8" s="258">
        <v>1027</v>
      </c>
      <c r="C8" s="369" t="s">
        <v>142</v>
      </c>
      <c r="D8" s="244"/>
      <c r="E8" s="244"/>
      <c r="F8" s="118"/>
      <c r="G8" s="252" t="s">
        <v>239</v>
      </c>
      <c r="H8" s="380">
        <v>5</v>
      </c>
      <c r="I8" s="369" t="s">
        <v>339</v>
      </c>
      <c r="J8" s="256"/>
      <c r="K8" s="256"/>
      <c r="L8" s="67"/>
      <c r="M8" s="67"/>
      <c r="N8" s="266"/>
      <c r="O8" s="266" t="s">
        <v>108</v>
      </c>
      <c r="P8" s="406"/>
      <c r="Q8" s="266"/>
      <c r="R8" s="66"/>
      <c r="S8" s="66"/>
      <c r="T8" s="66"/>
      <c r="U8" s="66"/>
      <c r="V8" s="66"/>
      <c r="W8" s="66"/>
      <c r="X8" s="66"/>
      <c r="Y8" s="66"/>
      <c r="Z8" s="85"/>
      <c r="AA8" s="66"/>
      <c r="AB8" s="66"/>
      <c r="AC8" s="66"/>
      <c r="AD8" s="66"/>
      <c r="AE8" s="66"/>
      <c r="AF8" s="66"/>
      <c r="AG8" s="66"/>
      <c r="AH8" s="66"/>
      <c r="AI8" s="66"/>
      <c r="AJ8" s="66"/>
    </row>
    <row r="9" spans="1:52" ht="18.75" customHeight="1" x14ac:dyDescent="0.25">
      <c r="A9" s="68"/>
      <c r="B9" s="69"/>
      <c r="C9" s="299"/>
      <c r="D9" s="299"/>
      <c r="E9" s="299"/>
      <c r="F9" s="118"/>
      <c r="G9" s="278"/>
      <c r="H9" s="279"/>
      <c r="I9" s="280"/>
      <c r="J9" s="248"/>
      <c r="K9" s="248"/>
      <c r="L9" s="246"/>
      <c r="M9" s="67"/>
      <c r="N9" s="266"/>
      <c r="O9" s="266" t="s">
        <v>224</v>
      </c>
      <c r="P9" s="406"/>
      <c r="Q9" s="266"/>
      <c r="R9" s="66"/>
      <c r="S9" s="66"/>
      <c r="T9" s="66"/>
      <c r="U9" s="66"/>
      <c r="V9" s="66"/>
      <c r="W9" s="66"/>
      <c r="X9" s="66"/>
      <c r="Y9" s="66"/>
      <c r="Z9" s="85"/>
      <c r="AA9" s="66"/>
      <c r="AB9" s="66"/>
      <c r="AC9" s="66"/>
      <c r="AD9" s="66"/>
      <c r="AE9" s="66"/>
      <c r="AF9" s="66"/>
      <c r="AG9" s="66"/>
      <c r="AH9" s="66"/>
      <c r="AI9" s="66"/>
      <c r="AJ9" s="66"/>
    </row>
    <row r="10" spans="1:52" ht="15.75" customHeight="1" x14ac:dyDescent="0.35">
      <c r="A10" s="297"/>
      <c r="B10" s="297"/>
      <c r="C10" s="297"/>
      <c r="D10" s="297"/>
      <c r="E10" s="297"/>
      <c r="F10" s="118"/>
      <c r="G10" s="300" t="s">
        <v>276</v>
      </c>
      <c r="H10" s="277">
        <v>9</v>
      </c>
      <c r="I10" s="369" t="s">
        <v>353</v>
      </c>
      <c r="J10" s="300" t="s">
        <v>269</v>
      </c>
      <c r="K10" s="343">
        <f>mminter(H12, H10, H11)</f>
        <v>7.4188749999999998E-2</v>
      </c>
      <c r="L10" s="369" t="s">
        <v>347</v>
      </c>
      <c r="M10" s="67"/>
      <c r="N10" s="266">
        <v>5</v>
      </c>
      <c r="O10" s="266" t="s">
        <v>109</v>
      </c>
      <c r="P10" s="266"/>
      <c r="Q10" s="268"/>
      <c r="R10" s="71"/>
      <c r="S10" s="71"/>
      <c r="T10" s="71"/>
      <c r="U10" s="66"/>
      <c r="V10" s="66"/>
      <c r="W10" s="66"/>
      <c r="X10" s="66"/>
      <c r="Y10" s="66"/>
      <c r="Z10" s="85"/>
      <c r="AA10" s="66"/>
      <c r="AB10" s="66"/>
      <c r="AC10" s="66"/>
      <c r="AD10" s="66"/>
      <c r="AE10" s="66"/>
      <c r="AF10" s="66"/>
      <c r="AG10" s="66"/>
      <c r="AH10" s="66"/>
      <c r="AI10" s="66"/>
      <c r="AJ10" s="66"/>
    </row>
    <row r="11" spans="1:52" ht="16.2" x14ac:dyDescent="0.25">
      <c r="A11" s="254" t="s">
        <v>242</v>
      </c>
      <c r="B11" s="259">
        <v>1.7412878787873405E-2</v>
      </c>
      <c r="C11" s="369" t="s">
        <v>331</v>
      </c>
      <c r="D11" s="299"/>
      <c r="E11" s="299"/>
      <c r="F11" s="118"/>
      <c r="G11" s="374" t="s">
        <v>282</v>
      </c>
      <c r="H11" s="257">
        <v>22.5</v>
      </c>
      <c r="I11" s="369" t="s">
        <v>354</v>
      </c>
      <c r="J11" s="252" t="s">
        <v>270</v>
      </c>
      <c r="K11" s="344">
        <f xml:space="preserve"> mm2inter(H12, H11)</f>
        <v>2.1943997958184826E-2</v>
      </c>
      <c r="L11" s="369" t="s">
        <v>348</v>
      </c>
      <c r="M11" s="67"/>
      <c r="N11" s="266"/>
      <c r="O11" s="266" t="s">
        <v>110</v>
      </c>
      <c r="P11" s="266"/>
      <c r="Q11" s="268"/>
      <c r="R11" s="71"/>
      <c r="S11" s="71"/>
      <c r="T11" s="71"/>
      <c r="U11" s="66"/>
      <c r="V11" s="66"/>
      <c r="W11" s="66"/>
      <c r="X11" s="66"/>
      <c r="Y11" s="66"/>
      <c r="Z11" s="85"/>
      <c r="AA11" s="66"/>
      <c r="AB11" s="66"/>
      <c r="AC11" s="66"/>
      <c r="AD11" s="66"/>
      <c r="AE11" s="66"/>
      <c r="AF11" s="66"/>
      <c r="AG11" s="66"/>
      <c r="AH11" s="66"/>
      <c r="AI11" s="66"/>
      <c r="AJ11" s="66"/>
    </row>
    <row r="12" spans="1:52" ht="16.2" x14ac:dyDescent="0.25">
      <c r="A12" s="254" t="s">
        <v>243</v>
      </c>
      <c r="B12" s="259">
        <v>-1.2206818181797634E-2</v>
      </c>
      <c r="C12" s="369" t="s">
        <v>332</v>
      </c>
      <c r="D12" s="299"/>
      <c r="E12" s="299"/>
      <c r="F12" s="118"/>
      <c r="G12" s="252" t="s">
        <v>268</v>
      </c>
      <c r="H12" s="262">
        <v>18.5</v>
      </c>
      <c r="I12" s="369" t="s">
        <v>340</v>
      </c>
      <c r="J12" s="252" t="s">
        <v>284</v>
      </c>
      <c r="K12" s="257">
        <v>1027</v>
      </c>
      <c r="L12" s="376" t="s">
        <v>355</v>
      </c>
      <c r="M12" s="67"/>
      <c r="N12" s="266"/>
      <c r="O12" s="266" t="s">
        <v>225</v>
      </c>
      <c r="P12" s="266"/>
      <c r="Q12" s="268"/>
      <c r="R12" s="71"/>
      <c r="S12" s="71"/>
      <c r="T12" s="71"/>
      <c r="U12" s="66"/>
      <c r="V12" s="66"/>
      <c r="W12" s="66"/>
      <c r="X12" s="66"/>
      <c r="Y12" s="66"/>
      <c r="Z12" s="85"/>
      <c r="AA12" s="66"/>
      <c r="AB12" s="66"/>
      <c r="AC12" s="66"/>
      <c r="AD12" s="66"/>
      <c r="AE12" s="66"/>
      <c r="AF12" s="66"/>
      <c r="AG12" s="66"/>
      <c r="AH12" s="66"/>
      <c r="AI12" s="66"/>
      <c r="AJ12" s="66"/>
    </row>
    <row r="13" spans="1:52" ht="17.25" customHeight="1" x14ac:dyDescent="0.25">
      <c r="A13" s="254" t="s">
        <v>244</v>
      </c>
      <c r="B13" s="259">
        <v>-1.2460606060757662E-3</v>
      </c>
      <c r="C13" s="369" t="s">
        <v>333</v>
      </c>
      <c r="D13" s="299"/>
      <c r="E13" s="299"/>
      <c r="F13" s="118"/>
      <c r="G13" s="252" t="s">
        <v>277</v>
      </c>
      <c r="H13" s="351">
        <v>129</v>
      </c>
      <c r="I13" s="369" t="s">
        <v>349</v>
      </c>
      <c r="J13" s="248"/>
      <c r="K13" s="248"/>
      <c r="L13" s="247"/>
      <c r="M13" s="67"/>
      <c r="N13" s="266"/>
      <c r="O13" s="266" t="s">
        <v>111</v>
      </c>
      <c r="P13" s="266"/>
      <c r="Q13" s="268"/>
      <c r="R13" s="71"/>
      <c r="S13" s="71"/>
      <c r="T13" s="71"/>
      <c r="U13" s="66"/>
      <c r="V13" s="66"/>
      <c r="W13" s="66"/>
      <c r="X13" s="66"/>
      <c r="Y13" s="66"/>
      <c r="Z13" s="85"/>
      <c r="AA13" s="66"/>
      <c r="AB13" s="66"/>
      <c r="AC13" s="66"/>
      <c r="AD13" s="66"/>
      <c r="AE13" s="66"/>
      <c r="AF13" s="66"/>
      <c r="AG13" s="66"/>
      <c r="AH13" s="66"/>
      <c r="AI13" s="66"/>
      <c r="AJ13" s="66"/>
    </row>
    <row r="14" spans="1:52" ht="17.25" customHeight="1" x14ac:dyDescent="0.25">
      <c r="A14" s="243" t="s">
        <v>157</v>
      </c>
      <c r="B14" s="243"/>
      <c r="C14" s="243"/>
      <c r="D14" s="243"/>
      <c r="E14" s="243"/>
      <c r="F14" s="118"/>
      <c r="G14" s="118"/>
      <c r="H14" s="118"/>
      <c r="I14" s="118"/>
      <c r="J14" s="249"/>
      <c r="K14" s="249"/>
      <c r="L14" s="247"/>
      <c r="M14" s="67"/>
      <c r="N14" s="266"/>
      <c r="O14" s="266" t="s">
        <v>112</v>
      </c>
      <c r="P14" s="266"/>
      <c r="Q14" s="268"/>
      <c r="R14" s="71"/>
      <c r="S14" s="71"/>
      <c r="T14" s="71"/>
      <c r="U14" s="66"/>
      <c r="V14" s="66"/>
      <c r="W14" s="66"/>
      <c r="X14" s="66"/>
      <c r="Y14" s="66"/>
      <c r="Z14" s="85"/>
      <c r="AA14" s="66"/>
      <c r="AB14" s="66"/>
      <c r="AC14" s="66"/>
      <c r="AD14" s="66"/>
      <c r="AE14" s="66"/>
      <c r="AF14" s="66"/>
      <c r="AG14" s="66"/>
      <c r="AH14" s="66"/>
      <c r="AI14" s="66"/>
      <c r="AJ14" s="66"/>
    </row>
    <row r="15" spans="1:52" ht="19.5" customHeight="1" x14ac:dyDescent="0.25">
      <c r="A15" s="74"/>
      <c r="B15" s="74"/>
      <c r="C15" s="74"/>
      <c r="D15" s="74"/>
      <c r="E15" s="74"/>
      <c r="F15" s="118"/>
      <c r="G15" s="253" t="s">
        <v>240</v>
      </c>
      <c r="H15" s="262">
        <v>5.0000000000000001E-3</v>
      </c>
      <c r="I15" s="369" t="s">
        <v>341</v>
      </c>
      <c r="J15" s="249"/>
      <c r="K15" s="249"/>
      <c r="L15" s="247"/>
      <c r="M15" s="67"/>
      <c r="N15" s="266"/>
      <c r="O15" s="269" t="s">
        <v>223</v>
      </c>
      <c r="P15" s="266"/>
      <c r="Q15" s="268"/>
      <c r="R15" s="71"/>
      <c r="S15" s="71"/>
      <c r="T15" s="71"/>
      <c r="U15" s="66"/>
      <c r="V15" s="66"/>
      <c r="W15" s="66"/>
      <c r="X15" s="66"/>
      <c r="Y15" s="66"/>
      <c r="Z15" s="85"/>
      <c r="AA15" s="66"/>
      <c r="AB15" s="66"/>
      <c r="AC15" s="66"/>
      <c r="AD15" s="66"/>
      <c r="AE15" s="66"/>
      <c r="AF15" s="66"/>
      <c r="AG15" s="66"/>
      <c r="AH15" s="66"/>
      <c r="AI15" s="66"/>
      <c r="AJ15" s="66"/>
    </row>
    <row r="16" spans="1:52" ht="18.75" customHeight="1" x14ac:dyDescent="0.25">
      <c r="A16" s="65"/>
      <c r="B16" s="65"/>
      <c r="C16" s="65"/>
      <c r="D16" s="65"/>
      <c r="E16" s="65"/>
      <c r="F16" s="118"/>
      <c r="G16" s="253" t="s">
        <v>241</v>
      </c>
      <c r="H16" s="262">
        <v>2650</v>
      </c>
      <c r="I16" s="369" t="s">
        <v>342</v>
      </c>
      <c r="J16" s="249"/>
      <c r="K16" s="249"/>
      <c r="L16" s="118"/>
      <c r="M16" s="67"/>
      <c r="N16" s="266"/>
      <c r="O16" s="269" t="s">
        <v>265</v>
      </c>
      <c r="P16" s="266"/>
      <c r="Q16" s="268"/>
      <c r="R16" s="71"/>
      <c r="S16" s="71"/>
      <c r="T16" s="71"/>
      <c r="U16" s="66"/>
      <c r="V16" s="66"/>
      <c r="W16" s="66"/>
      <c r="X16" s="66"/>
      <c r="Y16" s="66"/>
      <c r="Z16" s="85"/>
      <c r="AA16" s="66"/>
      <c r="AB16" s="66"/>
      <c r="AC16" s="66"/>
      <c r="AD16" s="66"/>
      <c r="AE16" s="66"/>
      <c r="AF16" s="66"/>
      <c r="AG16" s="66"/>
      <c r="AH16" s="66"/>
      <c r="AI16" s="66"/>
      <c r="AJ16" s="66"/>
    </row>
    <row r="17" spans="1:36" ht="17.25" customHeight="1" x14ac:dyDescent="0.25">
      <c r="A17" s="255" t="s">
        <v>230</v>
      </c>
      <c r="B17" s="258">
        <v>0.36</v>
      </c>
      <c r="C17" s="369" t="s">
        <v>159</v>
      </c>
      <c r="D17" s="244"/>
      <c r="E17" s="244"/>
      <c r="F17" s="118"/>
      <c r="G17" s="253" t="s">
        <v>226</v>
      </c>
      <c r="H17" s="262">
        <v>0.43</v>
      </c>
      <c r="I17" s="369" t="s">
        <v>343</v>
      </c>
      <c r="J17" s="250"/>
      <c r="K17" s="250"/>
      <c r="L17" s="118"/>
      <c r="M17" s="67"/>
      <c r="N17" s="71"/>
      <c r="O17" s="71"/>
      <c r="P17" s="270"/>
      <c r="Q17" s="71"/>
      <c r="R17" s="71"/>
      <c r="S17" s="71"/>
      <c r="T17" s="71"/>
      <c r="U17" s="66"/>
      <c r="V17" s="66"/>
      <c r="W17" s="66"/>
      <c r="X17" s="66"/>
      <c r="Y17" s="66"/>
      <c r="Z17" s="85"/>
      <c r="AA17" s="66"/>
      <c r="AB17" s="66"/>
      <c r="AC17" s="66"/>
      <c r="AD17" s="66"/>
      <c r="AE17" s="66"/>
      <c r="AF17" s="66"/>
      <c r="AG17" s="66"/>
      <c r="AH17" s="66"/>
      <c r="AI17" s="66"/>
      <c r="AJ17" s="66"/>
    </row>
    <row r="18" spans="1:36" ht="18" customHeight="1" x14ac:dyDescent="0.25">
      <c r="A18" s="255" t="s">
        <v>231</v>
      </c>
      <c r="B18" s="258">
        <v>0.9</v>
      </c>
      <c r="C18" s="369" t="s">
        <v>161</v>
      </c>
      <c r="D18" s="244"/>
      <c r="E18" s="244"/>
      <c r="F18" s="118"/>
      <c r="G18" s="252" t="s">
        <v>248</v>
      </c>
      <c r="H18" s="263">
        <v>2.65</v>
      </c>
      <c r="I18" s="369" t="s">
        <v>344</v>
      </c>
      <c r="J18" s="250"/>
      <c r="K18" s="250"/>
      <c r="L18" s="118"/>
      <c r="M18" s="67"/>
      <c r="N18" s="71"/>
      <c r="O18" s="345"/>
      <c r="P18" s="270"/>
      <c r="Q18" s="71"/>
      <c r="R18" s="71"/>
      <c r="S18" s="71"/>
      <c r="T18" s="71"/>
      <c r="U18" s="66"/>
      <c r="V18" s="66"/>
      <c r="W18" s="66"/>
      <c r="X18" s="66"/>
      <c r="Y18" s="66"/>
      <c r="Z18" s="85"/>
      <c r="AA18" s="66"/>
      <c r="AB18" s="66"/>
      <c r="AC18" s="66"/>
      <c r="AD18" s="66"/>
      <c r="AE18" s="66"/>
      <c r="AF18" s="66"/>
      <c r="AG18" s="66"/>
      <c r="AH18" s="66"/>
      <c r="AI18" s="66"/>
      <c r="AJ18" s="66"/>
    </row>
    <row r="19" spans="1:36" x14ac:dyDescent="0.25">
      <c r="A19" s="255" t="s">
        <v>232</v>
      </c>
      <c r="B19" s="258">
        <v>0.8</v>
      </c>
      <c r="C19" s="369" t="s">
        <v>162</v>
      </c>
      <c r="D19" s="244"/>
      <c r="E19" s="244"/>
      <c r="F19" s="118"/>
      <c r="G19" s="252" t="s">
        <v>227</v>
      </c>
      <c r="H19" s="263">
        <v>36</v>
      </c>
      <c r="I19" s="369" t="s">
        <v>345</v>
      </c>
      <c r="J19" s="250"/>
      <c r="K19" s="250"/>
      <c r="L19" s="118"/>
      <c r="M19" s="67"/>
      <c r="N19" s="271"/>
      <c r="O19" s="271"/>
      <c r="P19" s="271"/>
      <c r="Q19" s="71"/>
      <c r="R19" s="71"/>
      <c r="S19" s="71"/>
      <c r="T19" s="71"/>
      <c r="U19" s="66"/>
      <c r="V19" s="66"/>
      <c r="W19" s="66"/>
      <c r="X19" s="66"/>
      <c r="Y19" s="66"/>
      <c r="Z19" s="85"/>
      <c r="AA19" s="66"/>
      <c r="AB19" s="66"/>
      <c r="AC19" s="66"/>
      <c r="AD19" s="66"/>
      <c r="AE19" s="66"/>
      <c r="AF19" s="66"/>
      <c r="AG19" s="66"/>
      <c r="AH19" s="66"/>
      <c r="AI19" s="66"/>
      <c r="AJ19" s="66"/>
    </row>
    <row r="20" spans="1:36" x14ac:dyDescent="0.25">
      <c r="A20" s="64"/>
      <c r="B20" s="76"/>
      <c r="C20" s="67"/>
      <c r="D20" s="67"/>
      <c r="E20" s="64"/>
      <c r="F20" s="118"/>
      <c r="G20" s="252" t="s">
        <v>228</v>
      </c>
      <c r="H20" s="263">
        <v>0.03</v>
      </c>
      <c r="I20" s="369" t="s">
        <v>346</v>
      </c>
      <c r="J20" s="118"/>
      <c r="K20" s="118"/>
      <c r="L20" s="118"/>
      <c r="M20" s="70"/>
      <c r="N20" s="271"/>
      <c r="O20" s="346"/>
      <c r="P20" s="347"/>
      <c r="Q20" s="71"/>
      <c r="R20" s="71"/>
      <c r="S20" s="71"/>
      <c r="T20" s="71"/>
      <c r="U20" s="66"/>
      <c r="V20" s="66"/>
      <c r="W20" s="66"/>
      <c r="X20" s="66"/>
      <c r="Y20" s="66"/>
      <c r="Z20" s="85"/>
      <c r="AA20" s="66"/>
      <c r="AB20" s="66"/>
      <c r="AC20" s="66"/>
      <c r="AD20" s="66"/>
      <c r="AE20" s="66"/>
      <c r="AF20" s="66"/>
      <c r="AG20" s="66"/>
      <c r="AH20" s="66"/>
      <c r="AI20" s="66"/>
      <c r="AJ20" s="66"/>
    </row>
    <row r="21" spans="1:36" x14ac:dyDescent="0.25">
      <c r="A21" s="242"/>
      <c r="B21" s="242"/>
      <c r="C21" s="242"/>
      <c r="D21" s="242"/>
      <c r="E21" s="242"/>
      <c r="F21" s="118"/>
      <c r="G21" s="118"/>
      <c r="H21" s="118"/>
      <c r="I21" s="118"/>
      <c r="J21" s="118"/>
      <c r="K21" s="67"/>
      <c r="L21" s="67"/>
      <c r="M21" s="70"/>
      <c r="N21" s="271"/>
      <c r="O21" s="346"/>
      <c r="P21" s="347"/>
      <c r="Q21" s="71"/>
      <c r="R21" s="71"/>
      <c r="S21" s="71"/>
      <c r="T21" s="71"/>
      <c r="U21" s="66"/>
      <c r="V21" s="66"/>
      <c r="W21" s="66"/>
      <c r="X21" s="66"/>
      <c r="Y21" s="66"/>
      <c r="Z21" s="85"/>
      <c r="AA21" s="66"/>
      <c r="AB21" s="66"/>
      <c r="AC21" s="66"/>
      <c r="AD21" s="66"/>
      <c r="AE21" s="66"/>
      <c r="AF21" s="66"/>
      <c r="AG21" s="66"/>
      <c r="AH21" s="66"/>
      <c r="AI21" s="66"/>
      <c r="AJ21" s="66"/>
    </row>
    <row r="22" spans="1:36" ht="16.2" x14ac:dyDescent="0.25">
      <c r="A22" s="254" t="s">
        <v>233</v>
      </c>
      <c r="B22" s="260">
        <v>2</v>
      </c>
      <c r="C22" s="369" t="s">
        <v>334</v>
      </c>
      <c r="D22" s="299"/>
      <c r="E22" s="299"/>
      <c r="F22" s="118"/>
      <c r="G22" s="118"/>
      <c r="H22" s="118"/>
      <c r="I22" s="118"/>
      <c r="J22" s="118"/>
      <c r="K22" s="67"/>
      <c r="L22" s="67"/>
      <c r="M22" s="70"/>
      <c r="N22" s="271"/>
      <c r="O22" s="346"/>
      <c r="P22" s="347"/>
      <c r="Q22" s="71"/>
      <c r="R22" s="71"/>
      <c r="S22" s="71"/>
      <c r="T22" s="71"/>
      <c r="U22" s="66"/>
      <c r="V22" s="66"/>
      <c r="W22" s="66"/>
      <c r="X22" s="66"/>
      <c r="Y22" s="66"/>
      <c r="Z22" s="85"/>
      <c r="AA22" s="66"/>
      <c r="AB22" s="66"/>
      <c r="AC22" s="66"/>
      <c r="AD22" s="66"/>
      <c r="AE22" s="66"/>
      <c r="AF22" s="66"/>
      <c r="AG22" s="66"/>
      <c r="AH22" s="66"/>
      <c r="AI22" s="66"/>
      <c r="AJ22" s="66"/>
    </row>
    <row r="23" spans="1:36" x14ac:dyDescent="0.25">
      <c r="A23" s="254" t="s">
        <v>235</v>
      </c>
      <c r="B23" s="261">
        <v>1.1000000000000001</v>
      </c>
      <c r="C23" s="369" t="s">
        <v>335</v>
      </c>
      <c r="D23" s="299"/>
      <c r="E23" s="299"/>
      <c r="F23" s="299"/>
      <c r="G23" s="64"/>
      <c r="H23" s="118"/>
      <c r="I23" s="118"/>
      <c r="J23" s="118"/>
      <c r="K23" s="67"/>
      <c r="L23" s="67"/>
      <c r="M23" s="70"/>
      <c r="N23" s="271"/>
      <c r="O23" s="346"/>
      <c r="P23" s="347"/>
      <c r="Q23" s="71"/>
      <c r="R23" s="71"/>
      <c r="S23" s="71"/>
      <c r="T23" s="71"/>
      <c r="U23" s="66"/>
      <c r="V23" s="66"/>
      <c r="W23" s="66"/>
      <c r="X23" s="66"/>
      <c r="Y23" s="66"/>
      <c r="Z23" s="85"/>
      <c r="AA23" s="66"/>
      <c r="AB23" s="66"/>
      <c r="AC23" s="66"/>
      <c r="AD23" s="66"/>
      <c r="AE23" s="66"/>
      <c r="AF23" s="66"/>
      <c r="AG23" s="66"/>
      <c r="AH23" s="66"/>
      <c r="AI23" s="66"/>
      <c r="AJ23" s="66"/>
    </row>
    <row r="24" spans="1:36" x14ac:dyDescent="0.25">
      <c r="A24" s="254" t="s">
        <v>236</v>
      </c>
      <c r="B24" s="274">
        <v>1E-4</v>
      </c>
      <c r="C24" s="369" t="s">
        <v>336</v>
      </c>
      <c r="D24" s="299"/>
      <c r="E24" s="299"/>
      <c r="F24" s="299"/>
      <c r="G24" s="64"/>
      <c r="H24" s="64"/>
      <c r="I24" s="68"/>
      <c r="J24" s="70"/>
      <c r="K24" s="75"/>
      <c r="L24" s="70"/>
      <c r="M24" s="70"/>
      <c r="N24" s="271"/>
      <c r="O24" s="346"/>
      <c r="P24" s="347"/>
      <c r="Q24" s="71"/>
      <c r="R24" s="71"/>
      <c r="S24" s="71"/>
      <c r="T24" s="71"/>
      <c r="U24" s="66"/>
      <c r="V24" s="66"/>
      <c r="W24" s="66"/>
      <c r="X24" s="66"/>
      <c r="Y24" s="66"/>
      <c r="Z24" s="85"/>
      <c r="AA24" s="66"/>
      <c r="AB24" s="66"/>
      <c r="AC24" s="66"/>
      <c r="AD24" s="66"/>
      <c r="AE24" s="66"/>
      <c r="AF24" s="66"/>
      <c r="AG24" s="66"/>
      <c r="AH24" s="66"/>
      <c r="AI24" s="66"/>
      <c r="AJ24" s="66"/>
    </row>
    <row r="25" spans="1:36" ht="20.399999999999999" x14ac:dyDescent="0.25">
      <c r="A25" s="254" t="s">
        <v>234</v>
      </c>
      <c r="B25" s="243"/>
      <c r="C25" s="369" t="s">
        <v>337</v>
      </c>
      <c r="D25" s="369"/>
      <c r="E25" s="369"/>
      <c r="F25" s="299"/>
      <c r="G25" s="64"/>
      <c r="H25" s="64"/>
      <c r="I25" s="68"/>
      <c r="J25" s="68"/>
      <c r="K25" s="75"/>
      <c r="L25" s="68"/>
      <c r="M25" s="68"/>
      <c r="N25" s="271"/>
      <c r="O25" s="348"/>
      <c r="P25" s="383"/>
      <c r="Q25" s="311"/>
      <c r="R25" s="77"/>
      <c r="S25" s="77"/>
      <c r="T25" s="71"/>
      <c r="U25" s="66"/>
      <c r="V25" s="66"/>
      <c r="W25" s="66"/>
      <c r="X25" s="66"/>
      <c r="Y25" s="66"/>
      <c r="Z25" s="85"/>
      <c r="AA25" s="66"/>
      <c r="AB25" s="66"/>
      <c r="AC25" s="66"/>
      <c r="AD25" s="66"/>
      <c r="AE25" s="66"/>
      <c r="AF25" s="66"/>
      <c r="AG25" s="66"/>
      <c r="AH25" s="66"/>
      <c r="AI25" s="66"/>
      <c r="AJ25" s="66"/>
    </row>
    <row r="26" spans="1:36" ht="15.6" x14ac:dyDescent="0.25">
      <c r="A26" s="298"/>
      <c r="B26" s="69"/>
      <c r="C26" s="413"/>
      <c r="D26" s="413"/>
      <c r="E26" s="413"/>
      <c r="F26" s="413"/>
      <c r="G26" s="64"/>
      <c r="H26" s="64"/>
      <c r="I26" s="78"/>
      <c r="J26" s="79"/>
      <c r="K26" s="79"/>
      <c r="L26" s="79"/>
      <c r="M26" s="79"/>
      <c r="N26" s="271"/>
      <c r="O26" s="346"/>
      <c r="P26" s="347"/>
      <c r="Q26" s="66"/>
      <c r="R26" s="66"/>
      <c r="S26" s="66"/>
      <c r="T26" s="66"/>
      <c r="U26" s="66"/>
      <c r="V26" s="66"/>
      <c r="W26" s="66"/>
      <c r="X26" s="66"/>
      <c r="Y26" s="66"/>
      <c r="Z26" s="85"/>
      <c r="AA26" s="66"/>
      <c r="AB26" s="66"/>
      <c r="AC26" s="66"/>
      <c r="AD26" s="66"/>
      <c r="AE26" s="66"/>
      <c r="AF26" s="66"/>
      <c r="AG26" s="66"/>
      <c r="AH26" s="66"/>
      <c r="AI26" s="66"/>
      <c r="AJ26" s="66"/>
    </row>
    <row r="27" spans="1:36" ht="15" customHeight="1" x14ac:dyDescent="0.25">
      <c r="A27" s="64"/>
      <c r="B27" s="64"/>
      <c r="C27" s="64"/>
      <c r="D27" s="64"/>
      <c r="E27" s="64"/>
      <c r="F27" s="64"/>
      <c r="G27" s="64"/>
      <c r="H27" s="64"/>
      <c r="I27" s="64"/>
      <c r="J27" s="64"/>
      <c r="K27" s="64"/>
      <c r="L27" s="64"/>
      <c r="M27" s="64"/>
      <c r="N27" s="271"/>
      <c r="O27" s="346"/>
      <c r="P27" s="347"/>
      <c r="Q27" s="66"/>
      <c r="R27" s="272"/>
      <c r="S27" s="66"/>
      <c r="T27" s="66"/>
      <c r="U27" s="66"/>
      <c r="V27" s="66"/>
      <c r="W27" s="66"/>
      <c r="X27" s="66"/>
      <c r="Y27" s="66"/>
      <c r="Z27" s="85"/>
      <c r="AA27" s="66"/>
      <c r="AB27" s="66"/>
      <c r="AC27" s="66"/>
      <c r="AD27" s="66"/>
      <c r="AE27" s="66"/>
      <c r="AF27" s="66"/>
      <c r="AG27" s="66"/>
      <c r="AH27" s="66"/>
      <c r="AI27" s="66"/>
      <c r="AJ27" s="66"/>
    </row>
    <row r="28" spans="1:36" x14ac:dyDescent="0.25">
      <c r="A28" s="64"/>
      <c r="B28" s="64"/>
      <c r="C28" s="64"/>
      <c r="D28" s="64"/>
      <c r="E28" s="64"/>
      <c r="F28" s="64"/>
      <c r="G28" s="64"/>
      <c r="H28" s="64"/>
      <c r="I28" s="64"/>
      <c r="J28" s="64"/>
      <c r="K28" s="64"/>
      <c r="L28" s="64"/>
      <c r="M28" s="64"/>
      <c r="N28" s="66"/>
      <c r="O28" s="346"/>
      <c r="P28" s="347"/>
      <c r="Q28" s="66"/>
      <c r="R28" s="66"/>
      <c r="S28" s="66"/>
      <c r="T28" s="66"/>
      <c r="U28" s="66"/>
      <c r="V28" s="66"/>
      <c r="W28" s="66"/>
      <c r="X28" s="66"/>
      <c r="Y28" s="66"/>
      <c r="Z28" s="85"/>
      <c r="AA28" s="66"/>
      <c r="AB28" s="66"/>
      <c r="AC28" s="66"/>
      <c r="AD28" s="66"/>
      <c r="AE28" s="66"/>
      <c r="AF28" s="66"/>
      <c r="AG28" s="66"/>
      <c r="AH28" s="66"/>
      <c r="AI28" s="66"/>
      <c r="AJ28" s="66"/>
    </row>
    <row r="29" spans="1:36" ht="16.8" x14ac:dyDescent="0.25">
      <c r="A29" s="64"/>
      <c r="B29" s="282" t="s">
        <v>278</v>
      </c>
      <c r="C29" s="313">
        <f>MAX(AK58:AK327)-MAX(AL58:AL327)</f>
        <v>0.27025168758863127</v>
      </c>
      <c r="D29" s="81" t="s">
        <v>279</v>
      </c>
      <c r="E29" s="417" t="s">
        <v>352</v>
      </c>
      <c r="F29" s="417"/>
      <c r="G29" s="299"/>
      <c r="H29" s="64"/>
      <c r="I29" s="64"/>
      <c r="J29" s="64"/>
      <c r="K29" s="64"/>
      <c r="L29" s="64"/>
      <c r="M29" s="64"/>
      <c r="N29" s="66"/>
      <c r="O29" s="346"/>
      <c r="P29" s="347"/>
      <c r="Q29" s="66"/>
      <c r="R29" s="66"/>
      <c r="S29" s="66"/>
      <c r="T29" s="66"/>
      <c r="U29" s="66"/>
      <c r="V29" s="66"/>
      <c r="W29" s="66"/>
      <c r="X29" s="66"/>
      <c r="Y29" s="66"/>
      <c r="Z29" s="85"/>
      <c r="AA29" s="66"/>
      <c r="AB29" s="66"/>
      <c r="AC29" s="66"/>
      <c r="AD29" s="66"/>
      <c r="AE29" s="66"/>
      <c r="AF29" s="66"/>
      <c r="AG29" s="66"/>
      <c r="AH29" s="66"/>
      <c r="AI29" s="66"/>
      <c r="AJ29" s="66"/>
    </row>
    <row r="30" spans="1:36" ht="16.8" x14ac:dyDescent="0.25">
      <c r="A30" s="64"/>
      <c r="B30" s="281" t="s">
        <v>246</v>
      </c>
      <c r="C30" s="80">
        <f>MAX(G56:G329)</f>
        <v>304.99619385180426</v>
      </c>
      <c r="D30" s="312" t="s">
        <v>117</v>
      </c>
      <c r="E30" s="417" t="s">
        <v>350</v>
      </c>
      <c r="F30" s="417"/>
      <c r="G30" s="284"/>
      <c r="H30" s="64"/>
      <c r="I30" s="64"/>
      <c r="J30" s="64"/>
      <c r="K30" s="64"/>
      <c r="L30" s="64"/>
      <c r="M30" s="64"/>
      <c r="N30" s="66"/>
      <c r="O30" s="348"/>
      <c r="P30" s="347"/>
      <c r="Q30" s="66"/>
      <c r="R30" s="66"/>
      <c r="S30" s="66"/>
      <c r="T30" s="66"/>
      <c r="U30" s="66"/>
      <c r="V30" s="66"/>
      <c r="W30" s="66"/>
      <c r="X30" s="66"/>
      <c r="Y30" s="66"/>
      <c r="Z30" s="85"/>
      <c r="AA30" s="66"/>
      <c r="AB30" s="66"/>
      <c r="AC30" s="66"/>
      <c r="AD30" s="66"/>
      <c r="AE30" s="66"/>
      <c r="AF30" s="66"/>
      <c r="AG30" s="66"/>
      <c r="AH30" s="66"/>
      <c r="AI30" s="66"/>
      <c r="AJ30" s="66"/>
    </row>
    <row r="31" spans="1:36" ht="16.2" x14ac:dyDescent="0.25">
      <c r="A31" s="64"/>
      <c r="B31" s="282" t="s">
        <v>247</v>
      </c>
      <c r="C31" s="313">
        <f>INDEX(AJ62:AJ2080,MATCH(MAX(G62:G2080),G62:G2080,0))</f>
        <v>0.47428860017171559</v>
      </c>
      <c r="D31" s="81" t="s">
        <v>6</v>
      </c>
      <c r="E31" s="417" t="s">
        <v>351</v>
      </c>
      <c r="F31" s="417"/>
      <c r="G31" s="284"/>
      <c r="H31" s="64"/>
      <c r="I31" s="64"/>
      <c r="J31" s="64"/>
      <c r="K31" s="64"/>
      <c r="L31" s="64"/>
      <c r="M31" s="64"/>
      <c r="N31" s="66"/>
      <c r="O31" s="348"/>
      <c r="P31" s="347"/>
      <c r="Q31" s="66"/>
      <c r="R31" s="66"/>
      <c r="S31" s="66"/>
      <c r="T31" s="66"/>
      <c r="U31" s="66"/>
      <c r="V31" s="66"/>
      <c r="W31" s="66"/>
      <c r="X31" s="66"/>
      <c r="Y31" s="66"/>
      <c r="Z31" s="85"/>
      <c r="AA31" s="66"/>
      <c r="AB31" s="66"/>
      <c r="AC31" s="66"/>
      <c r="AD31" s="66"/>
      <c r="AE31" s="66"/>
      <c r="AF31" s="66"/>
      <c r="AG31" s="66"/>
      <c r="AH31" s="66"/>
      <c r="AI31" s="66"/>
      <c r="AJ31" s="66"/>
    </row>
    <row r="32" spans="1:36" ht="18" customHeight="1" x14ac:dyDescent="0.25">
      <c r="A32" s="64"/>
      <c r="B32" s="283" t="s">
        <v>237</v>
      </c>
      <c r="C32" s="126">
        <f>AM193</f>
        <v>0.68810455615259147</v>
      </c>
      <c r="D32" s="127"/>
      <c r="E32" s="417" t="s">
        <v>237</v>
      </c>
      <c r="F32" s="417"/>
      <c r="G32" s="64"/>
      <c r="H32" s="64"/>
      <c r="I32" s="64"/>
      <c r="J32" s="64"/>
      <c r="K32" s="64"/>
      <c r="L32" s="64"/>
      <c r="M32" s="64"/>
      <c r="N32" s="66"/>
      <c r="O32" s="348"/>
      <c r="P32" s="347"/>
      <c r="Q32" s="66"/>
      <c r="R32" s="66"/>
      <c r="S32" s="66"/>
      <c r="T32" s="66"/>
      <c r="U32" s="66"/>
      <c r="V32" s="66"/>
      <c r="W32" s="66"/>
      <c r="X32" s="66"/>
      <c r="Y32" s="66"/>
      <c r="Z32" s="85"/>
      <c r="AA32" s="66"/>
      <c r="AB32" s="66"/>
      <c r="AC32" s="66"/>
      <c r="AD32" s="66"/>
      <c r="AE32" s="66"/>
      <c r="AF32" s="66"/>
      <c r="AG32" s="66"/>
      <c r="AH32" s="66"/>
      <c r="AI32" s="66"/>
      <c r="AJ32" s="66"/>
    </row>
    <row r="33" spans="1:36" ht="25.5" customHeight="1" x14ac:dyDescent="0.25">
      <c r="A33" s="64"/>
      <c r="B33" s="253"/>
      <c r="C33" s="70"/>
      <c r="D33" s="355"/>
      <c r="E33" s="418"/>
      <c r="F33" s="418"/>
      <c r="G33" s="64"/>
      <c r="H33" s="64"/>
      <c r="I33" s="64"/>
      <c r="J33" s="64"/>
      <c r="K33" s="64"/>
      <c r="L33" s="64"/>
      <c r="M33" s="64"/>
      <c r="N33" s="66"/>
      <c r="O33" s="346"/>
      <c r="P33" s="347"/>
      <c r="Q33" s="66"/>
      <c r="R33" s="66"/>
      <c r="S33" s="66"/>
      <c r="T33" s="66"/>
      <c r="U33" s="66"/>
      <c r="V33" s="66"/>
      <c r="W33" s="66"/>
      <c r="X33" s="66"/>
      <c r="Y33" s="66"/>
      <c r="Z33" s="85"/>
      <c r="AA33" s="66"/>
      <c r="AB33" s="66"/>
      <c r="AC33" s="66"/>
      <c r="AD33" s="66"/>
      <c r="AE33" s="66"/>
      <c r="AF33" s="66"/>
      <c r="AG33" s="66"/>
      <c r="AH33" s="66"/>
      <c r="AI33" s="66"/>
      <c r="AJ33" s="66"/>
    </row>
    <row r="34" spans="1:36" ht="21.75" customHeight="1" x14ac:dyDescent="0.25">
      <c r="A34" s="64"/>
      <c r="B34" s="64"/>
      <c r="C34" s="64"/>
      <c r="D34" s="64"/>
      <c r="E34" s="64"/>
      <c r="F34" s="64"/>
      <c r="G34" s="64"/>
      <c r="H34" s="64"/>
      <c r="I34" s="64"/>
      <c r="J34" s="64"/>
      <c r="K34" s="64"/>
      <c r="L34" s="64"/>
      <c r="M34" s="64"/>
      <c r="N34" s="66" t="s">
        <v>274</v>
      </c>
      <c r="O34" s="346"/>
      <c r="P34" s="347"/>
      <c r="Q34" s="66"/>
      <c r="R34" s="66"/>
      <c r="S34" s="66"/>
      <c r="T34" s="66"/>
      <c r="U34" s="66"/>
      <c r="V34" s="66"/>
      <c r="W34" s="66"/>
      <c r="X34" s="66"/>
      <c r="Y34" s="66"/>
      <c r="Z34" s="85"/>
      <c r="AA34" s="66"/>
      <c r="AB34" s="66"/>
      <c r="AC34" s="66"/>
      <c r="AD34" s="66"/>
      <c r="AE34" s="66"/>
      <c r="AF34" s="66"/>
      <c r="AG34" s="66"/>
      <c r="AH34" s="66"/>
      <c r="AI34" s="66"/>
      <c r="AJ34" s="66"/>
    </row>
    <row r="35" spans="1:36" x14ac:dyDescent="0.25">
      <c r="A35" s="64"/>
      <c r="B35" s="64"/>
      <c r="C35" s="64"/>
      <c r="D35" s="64"/>
      <c r="E35" s="64"/>
      <c r="F35" s="64"/>
      <c r="G35" s="64"/>
      <c r="H35" s="64"/>
      <c r="I35" s="64"/>
      <c r="J35" s="64"/>
      <c r="K35" s="67"/>
      <c r="L35" s="64"/>
      <c r="M35" s="64"/>
      <c r="N35" s="66"/>
      <c r="O35" s="66"/>
      <c r="P35" s="66"/>
      <c r="Q35" s="66"/>
      <c r="R35" s="66"/>
      <c r="S35" s="66"/>
      <c r="T35" s="66"/>
      <c r="U35" s="66"/>
      <c r="V35" s="66"/>
      <c r="W35" s="66"/>
      <c r="X35" s="66"/>
      <c r="Y35" s="66"/>
      <c r="Z35" s="85"/>
      <c r="AA35" s="66"/>
      <c r="AB35" s="66"/>
      <c r="AC35" s="66"/>
      <c r="AD35" s="66"/>
      <c r="AE35" s="66"/>
      <c r="AF35" s="66"/>
      <c r="AG35" s="66"/>
      <c r="AH35" s="66"/>
      <c r="AI35" s="66"/>
      <c r="AJ35" s="66"/>
    </row>
    <row r="36" spans="1:36" ht="22.5" customHeight="1" x14ac:dyDescent="0.25">
      <c r="A36" s="64"/>
      <c r="B36" s="64"/>
      <c r="C36" s="64"/>
      <c r="D36" s="64"/>
      <c r="E36" s="64"/>
      <c r="F36" s="64"/>
      <c r="G36" s="64"/>
      <c r="H36" s="64"/>
      <c r="I36" s="64"/>
      <c r="J36" s="64"/>
      <c r="K36" s="64"/>
      <c r="L36" s="64"/>
      <c r="M36" s="64"/>
      <c r="N36" s="66"/>
      <c r="O36" s="66"/>
      <c r="P36" s="66"/>
      <c r="Q36" s="66"/>
      <c r="R36" s="66"/>
      <c r="S36" s="66"/>
      <c r="T36" s="66"/>
      <c r="U36" s="66"/>
      <c r="V36" s="66"/>
      <c r="W36" s="66"/>
      <c r="X36" s="66"/>
      <c r="Y36" s="66"/>
      <c r="Z36" s="85"/>
      <c r="AA36" s="66"/>
      <c r="AB36" s="66"/>
      <c r="AC36" s="66"/>
      <c r="AD36" s="66"/>
      <c r="AE36" s="66"/>
      <c r="AF36" s="66"/>
      <c r="AG36" s="66"/>
      <c r="AH36" s="66"/>
      <c r="AI36" s="66"/>
      <c r="AJ36" s="66"/>
    </row>
    <row r="37" spans="1:36" x14ac:dyDescent="0.25">
      <c r="A37" s="64"/>
      <c r="B37" s="64"/>
      <c r="C37" s="64"/>
      <c r="D37" s="64"/>
      <c r="E37" s="64"/>
      <c r="F37" s="64"/>
      <c r="G37" s="64"/>
      <c r="H37" s="64"/>
      <c r="I37" s="64"/>
      <c r="J37" s="64"/>
      <c r="K37" s="64"/>
      <c r="L37" s="64"/>
      <c r="M37" s="64"/>
      <c r="N37" s="66"/>
      <c r="O37" s="66"/>
      <c r="P37" s="66"/>
      <c r="Q37" s="66"/>
      <c r="R37" s="66"/>
      <c r="S37" s="66"/>
      <c r="T37" s="66"/>
      <c r="U37" s="66"/>
      <c r="V37" s="66"/>
      <c r="W37" s="66"/>
      <c r="X37" s="66"/>
      <c r="Y37" s="66"/>
      <c r="Z37" s="85"/>
      <c r="AA37" s="66"/>
      <c r="AB37" s="66"/>
      <c r="AC37" s="66"/>
      <c r="AD37" s="66"/>
      <c r="AE37" s="66"/>
      <c r="AF37" s="66"/>
      <c r="AG37" s="66"/>
      <c r="AH37" s="66"/>
      <c r="AI37" s="66"/>
      <c r="AJ37" s="66"/>
    </row>
    <row r="38" spans="1:36" ht="20.25" customHeight="1" x14ac:dyDescent="0.25">
      <c r="A38" s="64"/>
      <c r="B38" s="64"/>
      <c r="C38" s="64"/>
      <c r="D38" s="64"/>
      <c r="E38" s="64"/>
      <c r="F38" s="64"/>
      <c r="G38" s="64"/>
      <c r="H38" s="64"/>
      <c r="I38" s="64"/>
      <c r="J38" s="64"/>
      <c r="K38" s="64"/>
      <c r="L38" s="64"/>
      <c r="M38" s="64"/>
      <c r="N38" s="66"/>
      <c r="O38" s="66"/>
      <c r="P38" s="66"/>
      <c r="Q38" s="66"/>
      <c r="R38" s="66"/>
      <c r="S38" s="66"/>
      <c r="T38" s="66"/>
      <c r="U38" s="66"/>
      <c r="V38" s="66"/>
      <c r="W38" s="66"/>
      <c r="X38" s="66"/>
      <c r="Y38" s="66"/>
      <c r="Z38" s="85"/>
      <c r="AA38" s="66"/>
      <c r="AB38" s="66"/>
      <c r="AC38" s="66"/>
      <c r="AD38" s="66"/>
      <c r="AE38" s="66"/>
      <c r="AF38" s="66"/>
      <c r="AG38" s="66"/>
      <c r="AH38" s="66"/>
      <c r="AI38" s="66"/>
      <c r="AJ38" s="66"/>
    </row>
    <row r="39" spans="1:36" x14ac:dyDescent="0.25">
      <c r="A39" s="64"/>
      <c r="B39" s="64"/>
      <c r="C39" s="64"/>
      <c r="D39" s="64"/>
      <c r="E39" s="64"/>
      <c r="F39" s="64"/>
      <c r="G39" s="64"/>
      <c r="H39" s="64"/>
      <c r="I39" s="64"/>
      <c r="J39" s="64"/>
      <c r="K39" s="64"/>
      <c r="L39" s="64"/>
      <c r="M39" s="64"/>
      <c r="N39" s="66"/>
      <c r="O39" s="66"/>
      <c r="P39" s="66"/>
      <c r="Q39" s="66"/>
      <c r="R39" s="66"/>
      <c r="S39" s="66"/>
      <c r="T39" s="66"/>
      <c r="U39" s="66"/>
      <c r="V39" s="66"/>
      <c r="W39" s="66"/>
      <c r="X39" s="66"/>
      <c r="Y39" s="66"/>
      <c r="Z39" s="85"/>
      <c r="AA39" s="66"/>
      <c r="AB39" s="66"/>
      <c r="AC39" s="66"/>
      <c r="AD39" s="66"/>
      <c r="AE39" s="66"/>
      <c r="AF39" s="66"/>
      <c r="AG39" s="66"/>
      <c r="AH39" s="66"/>
      <c r="AI39" s="66"/>
      <c r="AJ39" s="66"/>
    </row>
    <row r="40" spans="1:36" ht="23.25" customHeight="1" x14ac:dyDescent="0.25">
      <c r="A40" s="64"/>
      <c r="B40" s="64"/>
      <c r="C40" s="64"/>
      <c r="D40" s="64"/>
      <c r="E40" s="64"/>
      <c r="F40" s="64"/>
      <c r="G40" s="64"/>
      <c r="H40" s="64"/>
      <c r="I40" s="64"/>
      <c r="J40" s="64"/>
      <c r="K40" s="64"/>
      <c r="L40" s="64"/>
      <c r="M40" s="64"/>
      <c r="N40" s="66"/>
      <c r="O40" s="66"/>
      <c r="P40" s="66"/>
      <c r="Q40" s="66"/>
      <c r="R40" s="66"/>
      <c r="S40" s="66"/>
      <c r="T40" s="66"/>
      <c r="U40" s="66"/>
      <c r="V40" s="66"/>
      <c r="W40" s="66"/>
      <c r="X40" s="66"/>
      <c r="Y40" s="66"/>
      <c r="Z40" s="85"/>
      <c r="AA40" s="66"/>
      <c r="AB40" s="66"/>
      <c r="AC40" s="66"/>
      <c r="AD40" s="66"/>
      <c r="AE40" s="66"/>
      <c r="AF40" s="66"/>
      <c r="AG40" s="66"/>
      <c r="AH40" s="66"/>
      <c r="AI40" s="66"/>
      <c r="AJ40" s="66"/>
    </row>
    <row r="41" spans="1:36" ht="21.75" customHeight="1" x14ac:dyDescent="0.25">
      <c r="A41" s="64"/>
      <c r="B41" s="64"/>
      <c r="C41" s="64"/>
      <c r="D41" s="64"/>
      <c r="E41" s="64"/>
      <c r="F41" s="64"/>
      <c r="G41" s="64"/>
      <c r="H41" s="64"/>
      <c r="I41" s="64"/>
      <c r="J41" s="64"/>
      <c r="K41" s="64"/>
      <c r="L41" s="64"/>
      <c r="M41" s="64"/>
      <c r="N41" s="66"/>
      <c r="O41" s="66"/>
      <c r="P41" s="66"/>
      <c r="Q41" s="66"/>
      <c r="R41" s="66"/>
      <c r="S41" s="66"/>
      <c r="T41" s="66"/>
      <c r="U41" s="66"/>
      <c r="V41" s="66"/>
      <c r="W41" s="66"/>
      <c r="X41" s="66"/>
      <c r="Y41" s="66"/>
      <c r="Z41" s="85"/>
      <c r="AA41" s="66"/>
      <c r="AB41" s="66"/>
      <c r="AC41" s="66"/>
      <c r="AD41" s="66"/>
      <c r="AE41" s="66"/>
      <c r="AF41" s="66"/>
      <c r="AG41" s="66"/>
      <c r="AH41" s="66"/>
      <c r="AI41" s="66"/>
      <c r="AJ41" s="66"/>
    </row>
    <row r="42" spans="1:36" ht="21.75" customHeight="1" x14ac:dyDescent="0.25">
      <c r="A42" s="64"/>
      <c r="B42" s="64"/>
      <c r="C42" s="64"/>
      <c r="D42" s="64"/>
      <c r="E42" s="64"/>
      <c r="F42" s="64"/>
      <c r="G42" s="64"/>
      <c r="H42" s="64"/>
      <c r="I42" s="64"/>
      <c r="J42" s="64"/>
      <c r="K42" s="64"/>
      <c r="L42" s="64"/>
      <c r="M42" s="64"/>
      <c r="N42" s="66"/>
      <c r="O42" s="66"/>
      <c r="P42" s="66"/>
      <c r="Q42" s="66"/>
      <c r="R42" s="66"/>
      <c r="S42" s="66"/>
      <c r="T42" s="66"/>
      <c r="U42" s="66"/>
      <c r="V42" s="66"/>
      <c r="W42" s="66"/>
      <c r="X42" s="66"/>
      <c r="Y42" s="66"/>
      <c r="Z42" s="85"/>
      <c r="AA42" s="66"/>
      <c r="AB42" s="66"/>
      <c r="AC42" s="66"/>
      <c r="AD42" s="66"/>
      <c r="AE42" s="66"/>
      <c r="AF42" s="66"/>
      <c r="AG42" s="66"/>
      <c r="AH42" s="66"/>
      <c r="AI42" s="66"/>
      <c r="AJ42" s="66"/>
    </row>
    <row r="43" spans="1:36" ht="19.5" customHeight="1" x14ac:dyDescent="0.25">
      <c r="A43" s="64"/>
      <c r="B43" s="64"/>
      <c r="C43" s="64"/>
      <c r="D43" s="64"/>
      <c r="E43" s="64"/>
      <c r="F43" s="64"/>
      <c r="G43" s="64"/>
      <c r="H43" s="64"/>
      <c r="I43" s="64"/>
      <c r="J43" s="64"/>
      <c r="K43" s="64"/>
      <c r="L43" s="64"/>
      <c r="M43" s="64"/>
      <c r="N43" s="66"/>
      <c r="O43" s="66"/>
      <c r="P43" s="66"/>
      <c r="Q43" s="66"/>
      <c r="R43" s="66"/>
      <c r="S43" s="66"/>
      <c r="T43" s="66"/>
      <c r="U43" s="66"/>
      <c r="V43" s="66"/>
      <c r="W43" s="66"/>
      <c r="X43" s="66"/>
      <c r="Y43" s="66"/>
      <c r="Z43" s="85"/>
      <c r="AA43" s="66"/>
      <c r="AB43" s="66"/>
      <c r="AC43" s="66"/>
      <c r="AD43" s="66"/>
      <c r="AE43" s="66"/>
      <c r="AF43" s="66"/>
      <c r="AG43" s="66"/>
      <c r="AH43" s="66"/>
      <c r="AI43" s="66"/>
      <c r="AJ43" s="66"/>
    </row>
    <row r="44" spans="1:36" ht="31.5" customHeight="1" x14ac:dyDescent="0.25">
      <c r="A44" s="64"/>
      <c r="B44" s="64"/>
      <c r="C44" s="64"/>
      <c r="D44" s="64"/>
      <c r="E44" s="64"/>
      <c r="F44" s="64"/>
      <c r="G44" s="64"/>
      <c r="H44" s="64"/>
      <c r="I44" s="64"/>
      <c r="J44" s="64"/>
      <c r="K44" s="64"/>
      <c r="L44" s="64"/>
      <c r="M44" s="64"/>
      <c r="N44" s="66"/>
      <c r="O44" s="66"/>
      <c r="P44" s="66"/>
      <c r="Q44" s="66"/>
      <c r="R44" s="66"/>
      <c r="S44" s="66"/>
      <c r="T44" s="66"/>
      <c r="U44" s="66"/>
      <c r="V44" s="66"/>
      <c r="W44" s="66"/>
      <c r="X44" s="66"/>
      <c r="Y44" s="66"/>
      <c r="Z44" s="85"/>
      <c r="AA44" s="66"/>
      <c r="AB44" s="66"/>
      <c r="AC44" s="66"/>
      <c r="AD44" s="66"/>
      <c r="AE44" s="66"/>
      <c r="AF44" s="66"/>
      <c r="AG44" s="66"/>
      <c r="AH44" s="66"/>
      <c r="AI44" s="66"/>
      <c r="AJ44" s="66"/>
    </row>
    <row r="45" spans="1:36" ht="28.5" customHeight="1" x14ac:dyDescent="0.25">
      <c r="A45" s="64"/>
      <c r="B45" s="64"/>
      <c r="C45" s="64"/>
      <c r="D45" s="64"/>
      <c r="E45" s="64"/>
      <c r="F45" s="64"/>
      <c r="G45" s="64"/>
      <c r="H45" s="64"/>
      <c r="I45" s="64"/>
      <c r="J45" s="64"/>
      <c r="K45" s="64"/>
      <c r="L45" s="64"/>
      <c r="M45" s="64"/>
      <c r="N45" s="66"/>
      <c r="O45" s="66"/>
      <c r="P45" s="66"/>
      <c r="Q45" s="66"/>
      <c r="R45" s="66"/>
      <c r="S45" s="66"/>
      <c r="T45" s="66"/>
      <c r="U45" s="66"/>
      <c r="V45" s="66"/>
      <c r="W45" s="66"/>
      <c r="X45" s="66"/>
      <c r="Y45" s="66"/>
      <c r="Z45" s="85"/>
      <c r="AA45" s="66"/>
      <c r="AB45" s="66"/>
      <c r="AC45" s="66"/>
      <c r="AD45" s="66"/>
      <c r="AE45" s="66"/>
      <c r="AF45" s="66"/>
      <c r="AG45" s="66"/>
      <c r="AH45" s="66"/>
      <c r="AI45" s="66"/>
      <c r="AJ45" s="66"/>
    </row>
    <row r="46" spans="1:36" ht="26.25" customHeight="1" x14ac:dyDescent="0.25">
      <c r="A46" s="64"/>
      <c r="B46" s="64"/>
      <c r="C46" s="64"/>
      <c r="D46" s="64"/>
      <c r="E46" s="64"/>
      <c r="F46" s="64"/>
      <c r="G46" s="64"/>
      <c r="H46" s="64"/>
      <c r="I46" s="64"/>
      <c r="J46" s="64"/>
      <c r="K46" s="64"/>
      <c r="L46" s="64"/>
      <c r="M46" s="64"/>
      <c r="N46" s="66"/>
      <c r="O46" s="66"/>
      <c r="P46" s="66"/>
      <c r="Q46" s="66"/>
      <c r="R46" s="66"/>
      <c r="S46" s="66"/>
      <c r="T46" s="66"/>
      <c r="U46" s="66"/>
      <c r="V46" s="66"/>
      <c r="W46" s="66"/>
      <c r="X46" s="66"/>
      <c r="Y46" s="66"/>
      <c r="Z46" s="85"/>
      <c r="AA46" s="66"/>
      <c r="AB46" s="66"/>
      <c r="AC46" s="66"/>
      <c r="AD46" s="66"/>
      <c r="AE46" s="66"/>
      <c r="AF46" s="66"/>
      <c r="AG46" s="66"/>
      <c r="AH46" s="66"/>
      <c r="AI46" s="66"/>
      <c r="AJ46" s="66"/>
    </row>
    <row r="47" spans="1:36" ht="30" customHeight="1" x14ac:dyDescent="0.25">
      <c r="A47" s="64"/>
      <c r="B47" s="64"/>
      <c r="C47" s="414" t="s">
        <v>267</v>
      </c>
      <c r="D47" s="414"/>
      <c r="E47" s="64"/>
      <c r="F47" s="64"/>
      <c r="G47" s="64"/>
      <c r="H47" s="64"/>
      <c r="I47" s="414" t="s">
        <v>266</v>
      </c>
      <c r="J47" s="414"/>
      <c r="K47" s="64"/>
      <c r="L47" s="64"/>
      <c r="M47" s="64"/>
      <c r="N47" s="66"/>
      <c r="O47" s="66"/>
      <c r="P47" s="66"/>
      <c r="Q47" s="66"/>
      <c r="R47" s="66"/>
      <c r="S47" s="66"/>
      <c r="T47" s="66"/>
      <c r="U47" s="66"/>
      <c r="V47" s="66"/>
      <c r="W47" s="66"/>
      <c r="X47" s="66"/>
      <c r="Y47" s="66"/>
      <c r="Z47" s="85"/>
      <c r="AA47" s="66"/>
      <c r="AB47" s="66"/>
      <c r="AC47" s="66"/>
      <c r="AD47" s="66"/>
      <c r="AE47" s="66"/>
      <c r="AF47" s="66"/>
      <c r="AG47" s="66"/>
      <c r="AH47" s="66"/>
      <c r="AI47" s="66"/>
      <c r="AJ47" s="66"/>
    </row>
    <row r="48" spans="1:36" ht="21.75" customHeight="1" x14ac:dyDescent="0.25">
      <c r="A48" s="64"/>
      <c r="B48" s="64"/>
      <c r="C48" s="64"/>
      <c r="D48" s="64"/>
      <c r="E48" s="64"/>
      <c r="F48" s="64"/>
      <c r="G48" s="64"/>
      <c r="H48" s="64"/>
      <c r="I48" s="64"/>
      <c r="J48" s="64"/>
      <c r="K48" s="64"/>
      <c r="L48" s="64"/>
      <c r="M48" s="64"/>
      <c r="N48" s="66"/>
      <c r="O48" s="66"/>
      <c r="P48" s="66"/>
      <c r="Q48" s="66"/>
      <c r="R48" s="66"/>
      <c r="S48" s="66"/>
      <c r="T48" s="66"/>
      <c r="U48" s="66"/>
      <c r="V48" s="66"/>
      <c r="W48" s="66"/>
      <c r="X48" s="66"/>
      <c r="Y48" s="66"/>
      <c r="Z48" s="85"/>
      <c r="AA48" s="66"/>
      <c r="AB48" s="66"/>
      <c r="AC48" s="66"/>
      <c r="AD48" s="66"/>
      <c r="AE48" s="66"/>
      <c r="AF48" s="66"/>
      <c r="AG48" s="66"/>
      <c r="AH48" s="66"/>
      <c r="AI48" s="66"/>
      <c r="AJ48" s="66"/>
    </row>
    <row r="49" spans="1:53" ht="30" customHeight="1" thickBot="1" x14ac:dyDescent="0.3">
      <c r="A49" s="64"/>
      <c r="B49" s="64"/>
      <c r="C49" s="64"/>
      <c r="D49" s="64"/>
      <c r="E49" s="64"/>
      <c r="F49" s="64"/>
      <c r="G49" s="64"/>
      <c r="H49" s="64"/>
      <c r="I49" s="64"/>
      <c r="J49" s="64"/>
      <c r="K49" s="64"/>
      <c r="L49" s="64"/>
      <c r="M49" s="64"/>
      <c r="N49" s="66"/>
      <c r="O49" s="66"/>
      <c r="P49" s="66"/>
      <c r="Q49" s="66"/>
      <c r="R49" s="273"/>
      <c r="S49" s="66"/>
      <c r="T49" s="66"/>
      <c r="U49" s="66"/>
      <c r="V49" s="66"/>
      <c r="W49" s="66"/>
      <c r="X49" s="66"/>
      <c r="Y49" s="66"/>
      <c r="Z49" s="85"/>
      <c r="AA49" s="66"/>
      <c r="AB49" s="66"/>
      <c r="AC49" s="66"/>
      <c r="AD49" s="66"/>
      <c r="AE49" s="66"/>
      <c r="AF49" s="66"/>
      <c r="AG49" s="66"/>
      <c r="AH49" s="66"/>
      <c r="AI49" s="66"/>
      <c r="AJ49" s="66"/>
    </row>
    <row r="50" spans="1:53" x14ac:dyDescent="0.25">
      <c r="A50" s="82"/>
      <c r="B50" s="83"/>
      <c r="C50" s="83"/>
      <c r="D50" s="83"/>
      <c r="E50" s="83"/>
      <c r="F50" s="83"/>
      <c r="G50" s="83"/>
      <c r="H50" s="83"/>
      <c r="I50" s="83"/>
      <c r="J50" s="83"/>
      <c r="K50" s="83" t="s">
        <v>103</v>
      </c>
      <c r="L50" s="251">
        <f>B25</f>
        <v>0</v>
      </c>
      <c r="M50" s="83"/>
      <c r="N50" s="83"/>
      <c r="O50" s="83"/>
      <c r="P50" s="83"/>
      <c r="Q50" s="84"/>
      <c r="R50" s="92"/>
      <c r="S50" s="84"/>
      <c r="T50" s="120"/>
      <c r="U50" s="120"/>
      <c r="V50" s="120"/>
      <c r="W50" s="120"/>
      <c r="X50" s="120">
        <v>9</v>
      </c>
      <c r="Y50" s="120"/>
      <c r="Z50" s="121"/>
      <c r="AA50" s="121"/>
      <c r="AB50" s="121"/>
      <c r="AC50" s="121"/>
      <c r="AD50" s="121"/>
      <c r="AE50" s="121"/>
      <c r="AF50" s="121"/>
      <c r="AG50" s="121"/>
      <c r="AH50" s="85"/>
      <c r="AI50" s="85"/>
      <c r="AJ50" s="85"/>
      <c r="AK50" s="86"/>
    </row>
    <row r="51" spans="1:53" x14ac:dyDescent="0.25">
      <c r="A51" s="87"/>
      <c r="B51" s="88" t="s">
        <v>118</v>
      </c>
      <c r="C51" s="88">
        <f>B6</f>
        <v>1029.5815102518573</v>
      </c>
      <c r="D51" s="89"/>
      <c r="E51" s="88" t="s">
        <v>12</v>
      </c>
      <c r="F51" s="89">
        <f>B8</f>
        <v>1027</v>
      </c>
      <c r="G51" s="89" t="s">
        <v>13</v>
      </c>
      <c r="H51" s="89">
        <v>742.5</v>
      </c>
      <c r="I51" s="89"/>
      <c r="J51" s="90"/>
      <c r="K51" s="91" t="s">
        <v>10</v>
      </c>
      <c r="L51" s="89">
        <f>B22</f>
        <v>2</v>
      </c>
      <c r="M51" s="89"/>
      <c r="N51" s="89"/>
      <c r="O51" s="88" t="s">
        <v>7</v>
      </c>
      <c r="P51" s="89">
        <f>B17</f>
        <v>0.36</v>
      </c>
      <c r="Q51" s="90"/>
      <c r="R51" s="88" t="s">
        <v>43</v>
      </c>
      <c r="S51" s="89">
        <f>1-27.8*(P53-0.67)^3</f>
        <v>0.93892339999999996</v>
      </c>
      <c r="T51" s="314">
        <f>(S54*S53*C55)^2</f>
        <v>2.8341735671955877</v>
      </c>
      <c r="U51" s="121"/>
      <c r="V51" s="121"/>
      <c r="W51" s="121" t="s">
        <v>102</v>
      </c>
      <c r="X51" s="121">
        <v>9</v>
      </c>
      <c r="Y51" s="121"/>
      <c r="Z51" s="121"/>
      <c r="AA51" s="121"/>
      <c r="AB51" s="121"/>
      <c r="AC51" s="121"/>
      <c r="AD51" s="121"/>
      <c r="AE51" s="121"/>
      <c r="AF51" s="121"/>
      <c r="AG51" s="121"/>
      <c r="AH51" s="85"/>
      <c r="AI51" s="85"/>
      <c r="AJ51" s="85"/>
      <c r="AK51" s="86"/>
    </row>
    <row r="52" spans="1:53" x14ac:dyDescent="0.25">
      <c r="A52" s="87"/>
      <c r="B52" s="88" t="s">
        <v>5</v>
      </c>
      <c r="C52" s="88">
        <f>I9</f>
        <v>0</v>
      </c>
      <c r="D52" s="89"/>
      <c r="E52" s="88" t="s">
        <v>56</v>
      </c>
      <c r="F52" s="90">
        <f>B11*2</f>
        <v>3.482575757574681E-2</v>
      </c>
      <c r="G52" s="89" t="s">
        <v>14</v>
      </c>
      <c r="H52" s="89">
        <v>704.5</v>
      </c>
      <c r="I52" s="89"/>
      <c r="J52" s="89"/>
      <c r="K52" s="91" t="s">
        <v>44</v>
      </c>
      <c r="L52" s="89">
        <f>B23</f>
        <v>1.1000000000000001</v>
      </c>
      <c r="M52" s="89"/>
      <c r="N52" s="89"/>
      <c r="O52" s="88" t="s">
        <v>8</v>
      </c>
      <c r="P52" s="89">
        <f>B18</f>
        <v>0.9</v>
      </c>
      <c r="Q52" s="90"/>
      <c r="R52" s="90" t="s">
        <v>54</v>
      </c>
      <c r="S52" s="89">
        <f>P51*P52*4.427</f>
        <v>1.434348</v>
      </c>
      <c r="T52" s="122"/>
      <c r="U52" s="121"/>
      <c r="V52" s="121"/>
      <c r="W52" s="121"/>
      <c r="X52" s="121">
        <v>9</v>
      </c>
      <c r="Y52" s="121"/>
      <c r="Z52" s="121"/>
      <c r="AA52" s="121"/>
      <c r="AB52" s="121"/>
      <c r="AC52" s="121"/>
      <c r="AD52" s="121"/>
      <c r="AE52" s="121"/>
      <c r="AF52" s="121"/>
      <c r="AG52" s="121"/>
      <c r="AH52" s="85"/>
      <c r="AI52" s="85"/>
      <c r="AJ52" s="85"/>
      <c r="AK52" s="86"/>
    </row>
    <row r="53" spans="1:53" ht="27.6" x14ac:dyDescent="0.25">
      <c r="A53" s="87"/>
      <c r="B53" s="88" t="s">
        <v>45</v>
      </c>
      <c r="C53" s="89">
        <f>B7</f>
        <v>42.18</v>
      </c>
      <c r="D53" s="89"/>
      <c r="E53" s="88" t="s">
        <v>46</v>
      </c>
      <c r="F53" s="89">
        <f>B12</f>
        <v>-1.2206818181797634E-2</v>
      </c>
      <c r="G53" s="88"/>
      <c r="H53" s="88"/>
      <c r="I53" s="88"/>
      <c r="J53" s="89"/>
      <c r="K53" s="91" t="s">
        <v>47</v>
      </c>
      <c r="L53" s="89">
        <f>B24</f>
        <v>1E-4</v>
      </c>
      <c r="M53" s="89">
        <f>1/L53</f>
        <v>10000</v>
      </c>
      <c r="N53" s="89"/>
      <c r="O53" s="93" t="s">
        <v>48</v>
      </c>
      <c r="P53" s="89">
        <f>B19</f>
        <v>0.8</v>
      </c>
      <c r="Q53" s="90"/>
      <c r="R53" s="88" t="s">
        <v>55</v>
      </c>
      <c r="S53" s="89">
        <f>P51*P52*S51</f>
        <v>0.30421118159999999</v>
      </c>
      <c r="T53" s="64" t="s">
        <v>132</v>
      </c>
      <c r="U53" s="64" t="s">
        <v>134</v>
      </c>
      <c r="V53" s="64" t="s">
        <v>129</v>
      </c>
      <c r="W53" s="64" t="s">
        <v>130</v>
      </c>
      <c r="X53" s="64" t="s">
        <v>126</v>
      </c>
      <c r="Y53" s="64" t="s">
        <v>127</v>
      </c>
      <c r="Z53" s="121" t="s">
        <v>128</v>
      </c>
      <c r="AA53" s="64" t="s">
        <v>131</v>
      </c>
      <c r="AB53" s="121"/>
      <c r="AC53" s="121"/>
      <c r="AD53" s="121"/>
      <c r="AE53" s="121"/>
      <c r="AF53" s="121"/>
      <c r="AG53" s="121"/>
      <c r="AH53" s="85"/>
      <c r="AI53" s="85"/>
      <c r="AJ53" s="85"/>
      <c r="AK53" s="86"/>
    </row>
    <row r="54" spans="1:53" x14ac:dyDescent="0.25">
      <c r="A54" s="87"/>
      <c r="B54" s="88" t="s">
        <v>9</v>
      </c>
      <c r="C54" s="89">
        <v>9.8000000000000007</v>
      </c>
      <c r="D54" s="89"/>
      <c r="E54" s="88" t="s">
        <v>49</v>
      </c>
      <c r="F54" s="88">
        <f>B13</f>
        <v>-1.2460606060757662E-3</v>
      </c>
      <c r="G54" s="88"/>
      <c r="H54" s="88"/>
      <c r="I54" s="88"/>
      <c r="J54" s="89"/>
      <c r="K54" s="91" t="s">
        <v>50</v>
      </c>
      <c r="L54" s="89">
        <f>0</f>
        <v>0</v>
      </c>
      <c r="M54" s="89"/>
      <c r="N54" s="89"/>
      <c r="O54" s="88" t="s">
        <v>51</v>
      </c>
      <c r="P54" s="89">
        <f>B26</f>
        <v>0</v>
      </c>
      <c r="Q54" s="90"/>
      <c r="R54" s="88" t="s">
        <v>104</v>
      </c>
      <c r="S54" s="89">
        <f>1/P53</f>
        <v>1.25</v>
      </c>
      <c r="T54" s="64"/>
      <c r="U54" s="123">
        <v>207</v>
      </c>
      <c r="V54" s="64">
        <f>B61-B8</f>
        <v>4</v>
      </c>
      <c r="W54" s="64">
        <v>4.3960175796680687</v>
      </c>
      <c r="X54" s="64">
        <f>B11*(V54^2-W54^2)+B12*(V54-W54)</f>
        <v>-5.3063194755795781E-2</v>
      </c>
      <c r="Y54" s="64">
        <v>3.254594753473278</v>
      </c>
      <c r="Z54" s="121">
        <v>192.15162074433553</v>
      </c>
      <c r="AA54" s="124">
        <f>(Z54-X54-Y54)/Z54</f>
        <v>0.98333851389691251</v>
      </c>
      <c r="AB54" s="121"/>
      <c r="AC54" s="121"/>
      <c r="AD54" s="121"/>
      <c r="AE54" s="121"/>
      <c r="AF54" s="121"/>
      <c r="AG54" s="121"/>
      <c r="AH54" s="85"/>
      <c r="AI54" s="85"/>
      <c r="AJ54" s="85"/>
      <c r="AK54" s="86"/>
    </row>
    <row r="55" spans="1:53" s="8" customFormat="1" x14ac:dyDescent="0.25">
      <c r="A55" s="94"/>
      <c r="B55" s="88" t="s">
        <v>52</v>
      </c>
      <c r="C55" s="89">
        <f>SQRT(2*C54)</f>
        <v>4.4271887242357311</v>
      </c>
      <c r="D55" s="89"/>
      <c r="E55" s="90" t="s">
        <v>57</v>
      </c>
      <c r="F55" s="89">
        <f>(H51-Calculation!F51)^2*0.063+Calculation!F53*(H51-Calculation!F51)+44</f>
        <v>5146.7085897727211</v>
      </c>
      <c r="G55" s="89">
        <f>($H$52-Calculation!$F$51)^2*0.063+Calculation!$F$53*($H$52-Calculation!$F$51)+44</f>
        <v>6600.3304488636295</v>
      </c>
      <c r="H55" s="89">
        <f>F55-G55</f>
        <v>-1453.6218590909084</v>
      </c>
      <c r="I55" s="89"/>
      <c r="J55" s="89"/>
      <c r="K55" s="88" t="s">
        <v>63</v>
      </c>
      <c r="L55" s="89">
        <f>H20</f>
        <v>0.03</v>
      </c>
      <c r="M55" s="90"/>
      <c r="N55" s="90"/>
      <c r="O55" s="90"/>
      <c r="P55" s="88"/>
      <c r="Q55" s="88"/>
      <c r="R55" s="88" t="s">
        <v>11</v>
      </c>
      <c r="S55" s="89">
        <f>S53*S54</f>
        <v>0.38026397699999998</v>
      </c>
      <c r="T55" s="122"/>
      <c r="U55" s="121"/>
      <c r="V55" s="121"/>
      <c r="W55" s="121"/>
      <c r="X55" s="121"/>
      <c r="Y55" s="121"/>
      <c r="Z55" s="121"/>
      <c r="AA55" s="121"/>
      <c r="AB55" s="121"/>
      <c r="AC55" s="121"/>
      <c r="AD55" s="121"/>
      <c r="AE55" s="121"/>
      <c r="AF55" s="121"/>
      <c r="AG55" s="121"/>
      <c r="AH55" s="85"/>
      <c r="AI55" s="85"/>
      <c r="AJ55" s="85"/>
      <c r="AK55" s="86"/>
    </row>
    <row r="56" spans="1:53" s="8" customFormat="1" ht="15" thickBot="1" x14ac:dyDescent="0.3">
      <c r="A56" s="95"/>
      <c r="B56" s="96"/>
      <c r="C56" s="96"/>
      <c r="D56" s="412"/>
      <c r="E56" s="412"/>
      <c r="F56" s="412"/>
      <c r="G56" s="412"/>
      <c r="H56" s="96"/>
      <c r="I56" s="96"/>
      <c r="J56" s="96"/>
      <c r="K56" s="96"/>
      <c r="L56" s="96"/>
      <c r="M56" s="96"/>
      <c r="N56" s="96"/>
      <c r="O56" s="96"/>
      <c r="P56" s="96"/>
      <c r="Q56" s="97"/>
      <c r="R56" s="97"/>
      <c r="S56" s="97"/>
      <c r="T56" s="125"/>
      <c r="U56" s="125">
        <v>-7.9</v>
      </c>
      <c r="V56" s="125"/>
      <c r="W56" s="125"/>
      <c r="X56" s="125"/>
      <c r="Y56" s="125"/>
      <c r="Z56" s="125"/>
      <c r="AA56" s="121"/>
      <c r="AB56" s="121"/>
      <c r="AC56" s="121"/>
      <c r="AD56" s="121"/>
      <c r="AE56" s="121"/>
      <c r="AF56" s="121"/>
      <c r="AG56" s="121"/>
      <c r="AH56" s="85"/>
      <c r="AI56" s="85"/>
      <c r="AJ56" s="85"/>
      <c r="AK56" s="86"/>
    </row>
    <row r="57" spans="1:53" s="33" customFormat="1" ht="16.2" x14ac:dyDescent="0.25">
      <c r="A57" s="98" t="s">
        <v>61</v>
      </c>
      <c r="B57" s="336" t="s">
        <v>68</v>
      </c>
      <c r="C57" s="336" t="s">
        <v>260</v>
      </c>
      <c r="D57" s="315" t="s">
        <v>15</v>
      </c>
      <c r="E57" s="315" t="s">
        <v>5</v>
      </c>
      <c r="F57" s="336" t="s">
        <v>119</v>
      </c>
      <c r="G57" s="336" t="s">
        <v>16</v>
      </c>
      <c r="H57" s="315" t="s">
        <v>17</v>
      </c>
      <c r="I57" s="315" t="s">
        <v>6</v>
      </c>
      <c r="J57" s="336" t="s">
        <v>101</v>
      </c>
      <c r="K57" s="315" t="s">
        <v>18</v>
      </c>
      <c r="L57" s="316" t="s">
        <v>19</v>
      </c>
      <c r="M57" s="337" t="s">
        <v>20</v>
      </c>
      <c r="N57" s="316" t="s">
        <v>21</v>
      </c>
      <c r="O57" s="316" t="s">
        <v>22</v>
      </c>
      <c r="P57" s="316" t="s">
        <v>23</v>
      </c>
      <c r="Q57" s="316" t="s">
        <v>24</v>
      </c>
      <c r="R57" s="316" t="s">
        <v>25</v>
      </c>
      <c r="S57" s="316" t="s">
        <v>26</v>
      </c>
      <c r="T57" s="337" t="s">
        <v>27</v>
      </c>
      <c r="U57" s="317" t="s">
        <v>28</v>
      </c>
      <c r="V57" s="317" t="s">
        <v>29</v>
      </c>
      <c r="W57" s="317" t="s">
        <v>30</v>
      </c>
      <c r="X57" s="317" t="s">
        <v>31</v>
      </c>
      <c r="Y57" s="317" t="s">
        <v>32</v>
      </c>
      <c r="Z57" s="317" t="s">
        <v>33</v>
      </c>
      <c r="AA57" s="318" t="s">
        <v>34</v>
      </c>
      <c r="AB57" s="318" t="s">
        <v>35</v>
      </c>
      <c r="AC57" s="319" t="s">
        <v>36</v>
      </c>
      <c r="AD57" s="319" t="s">
        <v>41</v>
      </c>
      <c r="AE57" s="319" t="s">
        <v>42</v>
      </c>
      <c r="AF57" s="319" t="s">
        <v>14</v>
      </c>
      <c r="AG57" s="319" t="s">
        <v>37</v>
      </c>
      <c r="AH57" s="319" t="s">
        <v>19</v>
      </c>
      <c r="AI57" s="319" t="s">
        <v>38</v>
      </c>
      <c r="AJ57" s="338" t="s">
        <v>39</v>
      </c>
      <c r="AK57" s="339" t="s">
        <v>221</v>
      </c>
      <c r="AL57" s="384" t="s">
        <v>125</v>
      </c>
      <c r="AM57" s="385" t="s">
        <v>237</v>
      </c>
      <c r="AN57" s="11" t="s">
        <v>318</v>
      </c>
      <c r="AO57" s="11"/>
    </row>
    <row r="58" spans="1:53" s="34" customFormat="1" ht="16.8" x14ac:dyDescent="0.25">
      <c r="A58" s="99" t="s">
        <v>62</v>
      </c>
      <c r="B58" s="100" t="s">
        <v>58</v>
      </c>
      <c r="C58" s="101" t="s">
        <v>58</v>
      </c>
      <c r="D58" s="101" t="s">
        <v>53</v>
      </c>
      <c r="E58" s="101" t="s">
        <v>58</v>
      </c>
      <c r="F58" s="101" t="s">
        <v>58</v>
      </c>
      <c r="G58" s="102" t="s">
        <v>59</v>
      </c>
      <c r="H58" s="101" t="s">
        <v>60</v>
      </c>
      <c r="I58" s="101" t="s">
        <v>120</v>
      </c>
      <c r="J58" s="101"/>
      <c r="K58" s="101"/>
      <c r="L58" s="103" t="s">
        <v>60</v>
      </c>
      <c r="M58" s="103" t="s">
        <v>60</v>
      </c>
      <c r="N58" s="103"/>
      <c r="O58" s="103"/>
      <c r="P58" s="103"/>
      <c r="Q58" s="103"/>
      <c r="R58" s="103"/>
      <c r="S58" s="104"/>
      <c r="T58" s="104"/>
      <c r="U58" s="105"/>
      <c r="V58" s="105"/>
      <c r="W58" s="106"/>
      <c r="X58" s="105"/>
      <c r="Y58" s="105"/>
      <c r="Z58" s="105"/>
      <c r="AA58" s="105"/>
      <c r="AB58" s="105"/>
      <c r="AC58" s="107"/>
      <c r="AD58" s="107"/>
      <c r="AE58" s="107"/>
      <c r="AF58" s="107"/>
      <c r="AG58" s="107"/>
      <c r="AH58" s="107" t="s">
        <v>263</v>
      </c>
      <c r="AI58" s="107" t="s">
        <v>261</v>
      </c>
      <c r="AJ58" s="107" t="s">
        <v>262</v>
      </c>
      <c r="AK58" s="108" t="s">
        <v>264</v>
      </c>
      <c r="AL58" s="386" t="s">
        <v>264</v>
      </c>
      <c r="AM58" s="387" t="s">
        <v>315</v>
      </c>
      <c r="AN58" s="108" t="s">
        <v>264</v>
      </c>
      <c r="AO58" s="12"/>
      <c r="AP58" s="8"/>
      <c r="AQ58" s="8"/>
      <c r="AR58" s="8"/>
      <c r="AS58" s="8"/>
      <c r="AT58" s="8"/>
      <c r="AU58" s="8"/>
      <c r="AV58" s="8"/>
      <c r="AW58" s="8"/>
      <c r="AX58" s="8"/>
      <c r="AY58" s="8"/>
      <c r="AZ58" s="8"/>
      <c r="BA58" s="8"/>
    </row>
    <row r="59" spans="1:53" s="34" customFormat="1" ht="32.25" customHeight="1" thickBot="1" x14ac:dyDescent="0.3">
      <c r="A59" s="109" t="s">
        <v>121</v>
      </c>
      <c r="B59" s="96"/>
      <c r="C59" s="96"/>
      <c r="D59" s="96" t="s">
        <v>122</v>
      </c>
      <c r="E59" s="96"/>
      <c r="F59" s="96"/>
      <c r="G59" s="96" t="s">
        <v>40</v>
      </c>
      <c r="H59" s="92"/>
      <c r="I59" s="96"/>
      <c r="J59" s="96"/>
      <c r="K59" s="96"/>
      <c r="L59" s="320"/>
      <c r="M59" s="320"/>
      <c r="N59" s="320" t="s">
        <v>123</v>
      </c>
      <c r="O59" s="320"/>
      <c r="P59" s="320"/>
      <c r="Q59" s="321"/>
      <c r="R59" s="320"/>
      <c r="S59" s="320"/>
      <c r="T59" s="320"/>
      <c r="U59" s="322"/>
      <c r="V59" s="322"/>
      <c r="W59" s="322"/>
      <c r="X59" s="322"/>
      <c r="Y59" s="322"/>
      <c r="Z59" s="322"/>
      <c r="AA59" s="322"/>
      <c r="AB59" s="322"/>
      <c r="AC59" s="323" t="s">
        <v>40</v>
      </c>
      <c r="AD59" s="110"/>
      <c r="AE59" s="110"/>
      <c r="AF59" s="323"/>
      <c r="AG59" s="323"/>
      <c r="AH59" s="323"/>
      <c r="AI59" s="323" t="s">
        <v>40</v>
      </c>
      <c r="AJ59" s="323"/>
      <c r="AK59" s="324"/>
      <c r="AL59" s="388"/>
      <c r="AM59" s="36"/>
      <c r="AN59" s="12"/>
      <c r="AO59" s="12"/>
      <c r="AP59" s="8"/>
      <c r="AQ59" s="8"/>
      <c r="AR59" s="8"/>
      <c r="AS59" s="8"/>
      <c r="AT59" s="8"/>
      <c r="AU59" s="8"/>
      <c r="AV59" s="8"/>
      <c r="AW59" s="8"/>
      <c r="AX59" s="8"/>
      <c r="AY59" s="8"/>
      <c r="AZ59" s="8"/>
      <c r="BA59" s="8"/>
    </row>
    <row r="60" spans="1:53" s="38" customFormat="1" x14ac:dyDescent="0.25">
      <c r="A60" s="111" t="s">
        <v>124</v>
      </c>
      <c r="B60" s="112"/>
      <c r="C60" s="112"/>
      <c r="D60" s="112"/>
      <c r="E60" s="112"/>
      <c r="F60" s="112"/>
      <c r="G60" s="112"/>
      <c r="H60" s="112"/>
      <c r="I60" s="112"/>
      <c r="J60" s="112"/>
      <c r="K60" s="116"/>
      <c r="L60" s="325">
        <f>(1-$P$54)*O61*R61+C53</f>
        <v>350.23783773526281</v>
      </c>
      <c r="M60" s="325">
        <f>M61*(B61-C61+N61/2)/$S$54</f>
        <v>2.3965752689687685</v>
      </c>
      <c r="N60" s="326">
        <f>L60/M60</f>
        <v>146.14097135616692</v>
      </c>
      <c r="O60" s="327"/>
      <c r="P60" s="325">
        <f>((1-$P$54)*O61*R61+C53)/(M61*(B61-C61+N61/2)/$S$54)</f>
        <v>146.14097135616692</v>
      </c>
      <c r="Q60" s="112"/>
      <c r="R60" s="276" t="str">
        <f>IF(H60&gt;0, rate1(1,$L$52,$L$51,$L$54,L60,$L$53,$L$50,P60),"")</f>
        <v/>
      </c>
      <c r="S60" s="112"/>
      <c r="T60" s="275"/>
      <c r="U60" s="112"/>
      <c r="V60" s="113"/>
      <c r="W60" s="113"/>
      <c r="X60" s="113"/>
      <c r="Y60" s="113"/>
      <c r="Z60" s="107" t="str">
        <f>IF(H60&gt;0, rate1(1,$L$52,$L$51,$L$54,U60,$L$53,$L$50,Y60),"")</f>
        <v/>
      </c>
      <c r="AA60" s="112"/>
      <c r="AB60" s="112"/>
      <c r="AC60" s="275"/>
      <c r="AD60" s="112"/>
      <c r="AE60" s="112"/>
      <c r="AF60" s="112"/>
      <c r="AG60" s="112"/>
      <c r="AH60" s="112"/>
      <c r="AI60" s="112"/>
      <c r="AJ60" s="112"/>
      <c r="AK60" s="114"/>
      <c r="AL60" s="237"/>
      <c r="AM60" s="37"/>
      <c r="AN60" s="37"/>
      <c r="AO60" s="12"/>
      <c r="AP60" s="8"/>
      <c r="AQ60" s="8"/>
      <c r="AR60" s="8"/>
      <c r="AS60" s="8"/>
      <c r="AT60" s="8"/>
      <c r="AU60" s="8"/>
      <c r="AV60" s="8"/>
      <c r="AW60" s="8"/>
      <c r="AX60" s="8"/>
      <c r="AY60" s="8"/>
      <c r="AZ60" s="8"/>
      <c r="BA60" s="8"/>
    </row>
    <row r="61" spans="1:53" x14ac:dyDescent="0.25">
      <c r="A61" s="115"/>
      <c r="B61" s="328">
        <f>H7</f>
        <v>1031</v>
      </c>
      <c r="C61" s="328">
        <f>B6</f>
        <v>1029.5815102518573</v>
      </c>
      <c r="D61" s="328">
        <f>$L$51</f>
        <v>2</v>
      </c>
      <c r="E61" s="326">
        <f>H8</f>
        <v>5</v>
      </c>
      <c r="F61" s="328">
        <f>E61</f>
        <v>5</v>
      </c>
      <c r="G61" s="326">
        <f>F61*$S$53*$C$55*(B61-C61+N61)^1.5</f>
        <v>12.600593731303613</v>
      </c>
      <c r="H61" s="326">
        <v>0.08</v>
      </c>
      <c r="I61" s="326">
        <f>(B61-C61)*B$19</f>
        <v>1.1347917985141975</v>
      </c>
      <c r="J61" s="326">
        <f>$B$7</f>
        <v>42.18</v>
      </c>
      <c r="K61" s="329">
        <v>1</v>
      </c>
      <c r="L61" s="328">
        <f>D61+H61*K61</f>
        <v>2.08</v>
      </c>
      <c r="M61" s="326">
        <f>(D61+L61)/2</f>
        <v>2.04</v>
      </c>
      <c r="N61" s="326">
        <f>2*($P$53*M61/$S$52/$S$51)^2-(B61-C61)*2</f>
        <v>9.9999999999761613E-2</v>
      </c>
      <c r="O61" s="326">
        <f>WH(B61,$F$51,$F$52,$F$53)</f>
        <v>0.1270962121211896</v>
      </c>
      <c r="P61" s="330">
        <f>$C$54*$L$55*$L$55*M61*M61/(($B$19*(B61-C61))^0.333)*1000</f>
        <v>35.191828235024396</v>
      </c>
      <c r="Q61" s="326">
        <f>M61/$S$54*(B61-C61+N61/2)*E61-J61</f>
        <v>-30.197123655156158</v>
      </c>
      <c r="R61" s="276">
        <f>IF(H61&gt;0, rate1(1,$L$52,$L$51,$L$54,L61,$L$53,$L$50,P61),"")</f>
        <v>2423.8160413586638</v>
      </c>
      <c r="S61" s="326">
        <f>Q61/O61/R61</f>
        <v>-9.8024201809488815E-2</v>
      </c>
      <c r="T61" s="326">
        <f>N61/(1-S61)</f>
        <v>9.1072673839945092E-2</v>
      </c>
      <c r="U61" s="326">
        <f>L61-K61*H61</f>
        <v>2</v>
      </c>
      <c r="V61" s="326">
        <f>(D61+U61)/2</f>
        <v>2</v>
      </c>
      <c r="W61" s="326">
        <f>2*($P$53*V61/$S$52/$S$51)^2-(B61-C61)*2</f>
        <v>-1.4046493320043041E-2</v>
      </c>
      <c r="X61" s="326">
        <f>V61/$S$54*(B61-C61+W61/2)*F61-J61</f>
        <v>-30.888267988138196</v>
      </c>
      <c r="Y61" s="326">
        <f>$C$54*$L$55*$L$55*V61*V61/(($B$19*(B61-C61))^0.333)*1000</f>
        <v>33.825286654194926</v>
      </c>
      <c r="Z61" s="107">
        <f>IF(H61&gt;0, rate1(1,$L$52,$L$51,$L$54,U61,$L$53,$L$50,Y61),"")</f>
        <v>2351.8316869774403</v>
      </c>
      <c r="AA61" s="326">
        <f>X61/O61/Z61</f>
        <v>-0.1033367293361344</v>
      </c>
      <c r="AB61" s="326">
        <v>-1.0000000000000001E-5</v>
      </c>
      <c r="AC61" s="326">
        <f>delta_z(N61,S61,H61,AE61,AB61)</f>
        <v>9.1072673839945092E-2</v>
      </c>
      <c r="AD61" s="326">
        <f>H61/AC61*K61</f>
        <v>0.87841936144968502</v>
      </c>
      <c r="AE61" s="331">
        <f>AD61</f>
        <v>0.87841936144968502</v>
      </c>
      <c r="AF61" s="326">
        <f>B61-(AC61-N61)</f>
        <v>1031.0089273261599</v>
      </c>
      <c r="AG61" s="326">
        <f>C61-AC61</f>
        <v>1029.4904375780172</v>
      </c>
      <c r="AH61" s="326">
        <f>$S$54*$S$53*$C$55*SQRT(AF61-AG61)</f>
        <v>2.0745272970591158</v>
      </c>
      <c r="AI61" s="326">
        <f>AC61/R61*1000000</f>
        <v>37.57408659977947</v>
      </c>
      <c r="AJ61" s="331">
        <f>AI61/3600</f>
        <v>1.0437246277716519E-2</v>
      </c>
      <c r="AK61" s="332"/>
      <c r="AL61" s="41"/>
      <c r="BA61" s="8"/>
    </row>
    <row r="62" spans="1:53" x14ac:dyDescent="0.25">
      <c r="A62" s="115"/>
      <c r="B62" s="326">
        <f>AF61</f>
        <v>1031.0089273261599</v>
      </c>
      <c r="C62" s="326">
        <f>AG61</f>
        <v>1029.4904375780172</v>
      </c>
      <c r="D62" s="326">
        <f>AH61</f>
        <v>2.0745272970591158</v>
      </c>
      <c r="E62" s="326">
        <f>IF(H62&gt;0,IF(AND(C62&lt;$B$6,C62&gt;$K$12),bb2wang($B$6,$K$12,C62,$H$8,$H$9,I62,$H$10,$H$11,$K$10,$K$11,$H$13),E61)," ")</f>
        <v>7.2349662376942483</v>
      </c>
      <c r="F62" s="326">
        <f>(E62+E61)/2</f>
        <v>6.1174831188471241</v>
      </c>
      <c r="G62" s="326">
        <f>F62*$S$53*$C$55*(B62-C62+N62)^1.5</f>
        <v>17.256398390142852</v>
      </c>
      <c r="H62" s="311">
        <f>dv(S61)</f>
        <v>0.08</v>
      </c>
      <c r="I62" s="326">
        <f>(B62-C62)*B$19</f>
        <v>1.214791798514125</v>
      </c>
      <c r="J62" s="326">
        <f t="shared" ref="J62:J125" si="0">$B$7</f>
        <v>42.18</v>
      </c>
      <c r="K62" s="333">
        <f>INT(IF((1-S61-0.015)&gt;0,1,-1))</f>
        <v>1</v>
      </c>
      <c r="L62" s="321">
        <f>D62+K62*H62</f>
        <v>2.1545272970591158</v>
      </c>
      <c r="M62" s="321">
        <f>(D62+L62)/2</f>
        <v>2.1145272970591158</v>
      </c>
      <c r="N62" s="326">
        <f>2*($P$53*M62/$S$52/$S$51)^2-(B62-C62)*2</f>
        <v>0.11851314472241814</v>
      </c>
      <c r="O62" s="326">
        <f t="shared" ref="O62:O125" si="1">IF(WH(B61,$F$51,$F$52,$F$53)&gt;0,WH(B61,$F$51,$F$52,$F$53),O61)</f>
        <v>0.1270962121211896</v>
      </c>
      <c r="P62" s="330">
        <f>$C$54*$L$55*$L$55*M62*M62/(($B$19*(B62-C62))^0.333)*1000</f>
        <v>36.962050886438682</v>
      </c>
      <c r="Q62" s="326">
        <f>M62/$S$54*(B62-C62+N62/2)*E62-J62</f>
        <v>-22.870235919128788</v>
      </c>
      <c r="R62" s="276">
        <f>IF(H62&gt;0, rate1(1,$L$52,$L$51,$L$54,L62,$L$53,$L$50,P62),"")</f>
        <v>2515.0745150528824</v>
      </c>
      <c r="S62" s="321">
        <f>Q62/O62/R62</f>
        <v>-7.1546300234835741E-2</v>
      </c>
      <c r="T62" s="321">
        <f>N62/(1-S62)</f>
        <v>0.11060011564264211</v>
      </c>
      <c r="U62" s="326">
        <f t="shared" ref="U62:U125" si="2">L62-K62*H62</f>
        <v>2.0745272970591158</v>
      </c>
      <c r="V62" s="334">
        <f>(D62+U62)/2</f>
        <v>2.0745272970591158</v>
      </c>
      <c r="W62" s="326">
        <f>2*($P$53*V62/$S$52/$S$51)^2-(B62-C62)*2</f>
        <v>2.5894007281435094E-4</v>
      </c>
      <c r="X62" s="326">
        <f>V62/$S$54*(B62-C62+W62/2)*F62-J62</f>
        <v>-26.761901640708707</v>
      </c>
      <c r="Y62" s="326">
        <f>$C$54*$L$55*$L$55*V62*V62/(($B$19*(B62-C62))^0.333)*1000</f>
        <v>35.576873220995573</v>
      </c>
      <c r="Z62" s="107">
        <f>IF(H62&gt;0, rate1(1,$L$52,$L$51,$L$54,U62,$L$53,$L$50,Y62),"")</f>
        <v>2443.8547438086175</v>
      </c>
      <c r="AA62" s="334">
        <f>X62/O62/Z62</f>
        <v>-8.6160651417387601E-2</v>
      </c>
      <c r="AB62" s="334">
        <f>W62/(1-AA62)</f>
        <v>2.3839942321280609E-4</v>
      </c>
      <c r="AC62" s="326">
        <f>delta_z(N62,S62,H62,AE61,AB62)</f>
        <v>0.11060011564264211</v>
      </c>
      <c r="AD62" s="326">
        <f>H62/AC62*K62</f>
        <v>0.72332654930024176</v>
      </c>
      <c r="AE62" s="326">
        <f>(AD62-AD61)/(AC62+AC61)*2</f>
        <v>-1.5380638364486374</v>
      </c>
      <c r="AF62" s="326">
        <f>B62-(AC62-N62)</f>
        <v>1031.0168403552398</v>
      </c>
      <c r="AG62" s="326">
        <f>C62-AC62</f>
        <v>1029.3798374623746</v>
      </c>
      <c r="AH62" s="326">
        <f>$S$54*$S$53*$C$55*SQRT(AF62-AG62)</f>
        <v>2.1539615429206931</v>
      </c>
      <c r="AI62" s="326">
        <f>AC62/R62*1000000</f>
        <v>43.974886223327907</v>
      </c>
      <c r="AJ62" s="391">
        <f>AJ61+AI62/3600</f>
        <v>2.2652492450863159E-2</v>
      </c>
      <c r="AK62" s="335">
        <f>AK61+AI61*G61/1000000</f>
        <v>4.7345580006864026E-4</v>
      </c>
      <c r="AL62" s="41">
        <f>AL61+AI61*J61/1000000</f>
        <v>1.5848749727786981E-3</v>
      </c>
      <c r="AM62" s="8" cm="1">
        <f t="array" ref="AM62">Balance($B$8,$B$11,$B$12,$H$7,B62,AK62,AL62)</f>
        <v>5.1954001689114335E-2</v>
      </c>
      <c r="BA62" s="8"/>
    </row>
    <row r="63" spans="1:53" x14ac:dyDescent="0.25">
      <c r="A63" s="115"/>
      <c r="B63" s="326">
        <f>IF(H63&gt;0, AF62,"")</f>
        <v>1031.0168403552398</v>
      </c>
      <c r="C63" s="326">
        <f>IF(H63&gt;0, AG62,"")</f>
        <v>1029.3798374623746</v>
      </c>
      <c r="D63" s="326">
        <f>IF(H63&gt;0, AH62,"")</f>
        <v>2.1539615429206931</v>
      </c>
      <c r="E63" s="326">
        <f t="shared" ref="E63:E126" si="3">IF(H63&gt;0,IF(AND(C63&lt;$B$6,C63&gt;$K$12),bb2wang($B$6,$K$12,C63,$H$8,$H$9,I63,$H$10,$H$11,$K$10,$K$11,$H$13),E62)," ")</f>
        <v>7.7259521975582697</v>
      </c>
      <c r="F63" s="326">
        <f>IF(H63&gt;0, (E63+E62)/2,"")</f>
        <v>7.480459217626259</v>
      </c>
      <c r="G63" s="326">
        <f>IF(H63&gt;0, F63*$S$53*$C$55*(B63-C63+N63)^1.5,"")</f>
        <v>23.52384136619256</v>
      </c>
      <c r="H63" s="311">
        <f>dv(S62)</f>
        <v>0.08</v>
      </c>
      <c r="I63" s="326">
        <f>IF(H63&gt;0, (B63-C63)*B$19,"")</f>
        <v>1.3096023142921696</v>
      </c>
      <c r="J63" s="326">
        <f t="shared" si="0"/>
        <v>42.18</v>
      </c>
      <c r="K63" s="333">
        <f>IF(H63&gt;0, IF((1-S62-0.015)&gt;0,1,-1),"")</f>
        <v>1</v>
      </c>
      <c r="L63" s="321">
        <f>IF(H63&gt;0, D63+K63*H63,"")</f>
        <v>2.2339615429206932</v>
      </c>
      <c r="M63" s="321">
        <f>IF(H63&gt;0, (D63+L63)/2,"")</f>
        <v>2.1939615429206931</v>
      </c>
      <c r="N63" s="326">
        <f>IF(H63&gt;0, 2*($P$53*M63/$S$52/$S$51)^2-(B63-C63)*2,"")</f>
        <v>0.1230181052300332</v>
      </c>
      <c r="O63" s="326">
        <f t="shared" si="1"/>
        <v>0.12740711301783361</v>
      </c>
      <c r="P63" s="330">
        <f t="shared" ref="P63:P126" si="4">IF(H63&gt;0, $C$54*$L$55*$L$55*M63*M63/(($B$19*(B63-C63))^0.333)*1000,"")</f>
        <v>38.807813552842696</v>
      </c>
      <c r="Q63" s="326">
        <f>IF(H63&gt;0, M63/$S$54*(B63-C63+N63/2)*E63-J63,"")</f>
        <v>-19.147577420183218</v>
      </c>
      <c r="R63" s="276">
        <f>IF(H63&gt;0, rate1(1,$L$52,$L$51,$L$54,L63,$L$53,$L$50,P63),"")</f>
        <v>2607.9150433227601</v>
      </c>
      <c r="S63" s="321">
        <f>IF(H63&gt;0, Q63/O63/R63,"")</f>
        <v>-5.7627094012452446E-2</v>
      </c>
      <c r="T63" s="321">
        <f>IF(H63&gt;0, N63/(1-S63),"")</f>
        <v>0.11631519835911541</v>
      </c>
      <c r="U63" s="326">
        <f t="shared" si="2"/>
        <v>2.1539615429206931</v>
      </c>
      <c r="V63" s="334">
        <f>IF(H63&gt;0, (D63+U63)/2,"")</f>
        <v>2.1539615429206931</v>
      </c>
      <c r="W63" s="326">
        <f>IF(H63&gt;0, 2*($P$53*V63/$S$52/$S$51)^2-(B63-C63)*2,"")</f>
        <v>2.7914949626284269E-4</v>
      </c>
      <c r="X63" s="326">
        <f>IF(H63&gt;0, V63/$S$54*(B63-C63+W63/2)*F63-J63,"")</f>
        <v>-21.077074490828718</v>
      </c>
      <c r="Y63" s="326">
        <f t="shared" ref="Y63:Y126" si="5">IF(H63&gt;0, $C$54*$L$55*$L$55*V63*V63/(($B$19*(B63-C63))^0.333)*1000,"")</f>
        <v>37.405636040208236</v>
      </c>
      <c r="Z63" s="107">
        <f>IF(H63&gt;0, rate1(1,$L$52,$L$51,$L$54,U63,$L$53,$L$50,Y63),"")</f>
        <v>2537.598767933473</v>
      </c>
      <c r="AA63" s="334">
        <f>IF(H63&gt;0, X63/O63/Z63,"")</f>
        <v>-6.519190932176111E-2</v>
      </c>
      <c r="AB63" s="334">
        <f>IF(H63&gt;0, W63/(1-AA63),"")</f>
        <v>2.6206497985943714E-4</v>
      </c>
      <c r="AC63" s="326">
        <f>IF(H63&gt;0, delta_z(N63,S63,H63,AE62,AB63),"")</f>
        <v>0.11631519835911541</v>
      </c>
      <c r="AD63" s="326">
        <f>IF(H63&gt;0, H63/AC63*K63,"")</f>
        <v>0.68778630074640235</v>
      </c>
      <c r="AE63" s="326">
        <f>IF(H63&gt;0, (AD63-AD62)/(AC63+AC62)*2,"")</f>
        <v>-0.31324680496058671</v>
      </c>
      <c r="AF63" s="326">
        <f>IF(H63&gt;0, B63-(AC63-N63),"")</f>
        <v>1031.0235432621107</v>
      </c>
      <c r="AG63" s="326">
        <f>IF(H63&gt;0, C63-AC63,"")</f>
        <v>1029.2635222640154</v>
      </c>
      <c r="AH63" s="326">
        <f>IF(H63&gt;0, $S$54*$S$53*$C$55*SQRT(AF63-AG63),"")</f>
        <v>2.2334289759271537</v>
      </c>
      <c r="AI63" s="326">
        <f>IF(H63&gt;0, AC63/R63*1000000,"")</f>
        <v>44.600838764639178</v>
      </c>
      <c r="AJ63" s="391">
        <f>IF(H63&gt;0, AJ62+AI63/3600,"")</f>
        <v>3.5041614329929596E-2</v>
      </c>
      <c r="AK63" s="335">
        <f>IF(H63&gt;0, AK62+AI62*G62/1000000,"")</f>
        <v>1.2323039558995909E-3</v>
      </c>
      <c r="AL63" s="41">
        <f>IF(H63&gt;0, AL62+AI62*J62/1000000,"")</f>
        <v>3.4397356736786695E-3</v>
      </c>
      <c r="AM63" s="8" cm="1">
        <f t="array" ref="AM63">Balance($B$8,$B$11,$B$12,$H$7,B63,AK63,AL63)</f>
        <v>-5.0432448678983575E-2</v>
      </c>
      <c r="AN63" s="8" cm="1">
        <f t="array" ref="AN63">getStorageByWaterLevel(B62)</f>
        <v>0.2296687443688547</v>
      </c>
      <c r="BA63" s="8"/>
    </row>
    <row r="64" spans="1:53" x14ac:dyDescent="0.25">
      <c r="A64" s="115"/>
      <c r="B64" s="326">
        <f t="shared" ref="B64:B127" si="6">IF(H64&gt;0, AF63,"")</f>
        <v>1031.0235432621107</v>
      </c>
      <c r="C64" s="326">
        <f t="shared" ref="C64:C127" si="7">IF(H64&gt;0, AG63,"")</f>
        <v>1029.2635222640154</v>
      </c>
      <c r="D64" s="326">
        <f t="shared" ref="D64:D127" si="8">IF(H64&gt;0, AH63,"")</f>
        <v>2.2334289759271537</v>
      </c>
      <c r="E64" s="326">
        <f t="shared" si="3"/>
        <v>8.2544181339551272</v>
      </c>
      <c r="F64" s="326">
        <f t="shared" ref="F64:F127" si="9">IF(H64&gt;0, (E64+E63)/2,"")</f>
        <v>7.9901851657566985</v>
      </c>
      <c r="G64" s="326">
        <f t="shared" ref="G64:G127" si="10">IF(H64&gt;0, F64*$S$53*$C$55*(B64-C64+N64)^1.5,"")</f>
        <v>27.906579761768992</v>
      </c>
      <c r="H64" s="311">
        <f t="shared" ref="H64:H93" si="11">dv(S63)</f>
        <v>0.08</v>
      </c>
      <c r="I64" s="326">
        <f t="shared" ref="I64:I127" si="12">IF(H64&gt;0, (B64-C64)*B$19,"")</f>
        <v>1.4080167984762739</v>
      </c>
      <c r="J64" s="326">
        <f t="shared" si="0"/>
        <v>42.18</v>
      </c>
      <c r="K64" s="333">
        <f t="shared" ref="K64:K127" si="13">IF(H64&gt;0, IF((1-S63-0.015)&gt;0,1,-1),"")</f>
        <v>1</v>
      </c>
      <c r="L64" s="321">
        <f t="shared" ref="L64:L127" si="14">IF(H64&gt;0, D64+K64*H64,"")</f>
        <v>2.3134289759271538</v>
      </c>
      <c r="M64" s="321">
        <f t="shared" ref="M64:M127" si="15">IF(H64&gt;0, (D64+L64)/2,"")</f>
        <v>2.2734289759271538</v>
      </c>
      <c r="N64" s="326">
        <f t="shared" ref="N64:N127" si="16">IF(H64&gt;0, 2*($P$53*M64/$S$52/$S$51)^2-(B64-C64)*2,"")</f>
        <v>0.12752570764660964</v>
      </c>
      <c r="O64" s="326">
        <f t="shared" si="1"/>
        <v>0.12768269025025911</v>
      </c>
      <c r="P64" s="330">
        <f t="shared" si="4"/>
        <v>40.676629303319338</v>
      </c>
      <c r="Q64" s="326">
        <f t="shared" ref="Q64:Q127" si="17">IF(H64&gt;0, M64/$S$54*(B64-C64+N64/2)*E64-J64,"")</f>
        <v>-14.800140912671502</v>
      </c>
      <c r="R64" s="276">
        <f>IF(H64&gt;0, rate1(1,$L$52,$L$51,$L$54,L64,$L$53,$L$50,P64),"")</f>
        <v>2699.5977738150295</v>
      </c>
      <c r="S64" s="321">
        <f t="shared" ref="S64:S127" si="18">IF(H64&gt;0, Q64/O64/R64,"")</f>
        <v>-4.2937303254977612E-2</v>
      </c>
      <c r="T64" s="321">
        <f t="shared" ref="T64:T127" si="19">IF(H64&gt;0, N64/(1-S64),"")</f>
        <v>0.12227552629348432</v>
      </c>
      <c r="U64" s="326">
        <f t="shared" si="2"/>
        <v>2.2334289759271537</v>
      </c>
      <c r="V64" s="334">
        <f t="shared" ref="V64:V127" si="20">IF(H64&gt;0, (D64+U64)/2,"")</f>
        <v>2.2334289759271537</v>
      </c>
      <c r="W64" s="326">
        <f t="shared" ref="W64:W127" si="21">IF(H64&gt;0, 2*($P$53*V64/$S$52/$S$51)^2-(B64-C64)*2,"")</f>
        <v>3.0012712694160726E-4</v>
      </c>
      <c r="X64" s="326">
        <f t="shared" ref="X64:X127" si="22">IF(H64&gt;0, V64/$S$54*(B64-C64+W64/2)*F64-J64,"")</f>
        <v>-17.051078264127053</v>
      </c>
      <c r="Y64" s="326">
        <f t="shared" si="5"/>
        <v>39.257846103968753</v>
      </c>
      <c r="Z64" s="107">
        <f>IF(H64&gt;0, rate1(1,$L$52,$L$51,$L$54,U64,$L$53,$L$50,Y64),"")</f>
        <v>2630.2031771665024</v>
      </c>
      <c r="AA64" s="334">
        <f t="shared" ref="AA64:AA127" si="23">IF(H64&gt;0, X64/O64/Z64,"")</f>
        <v>-5.0772731115326999E-2</v>
      </c>
      <c r="AB64" s="334">
        <f t="shared" ref="AB64:AB127" si="24">IF(H64&gt;0, W64/(1-AA64),"")</f>
        <v>2.8562515761428433E-4</v>
      </c>
      <c r="AC64" s="326">
        <f t="shared" ref="AC64:AC127" si="25">IF(H64&gt;0, delta_z(N64,S64,H64,AE63,AB64),"")</f>
        <v>0.12227552629348432</v>
      </c>
      <c r="AD64" s="326">
        <f t="shared" ref="AD64:AD127" si="26">IF(H64&gt;0, H64/AC64*K64,"")</f>
        <v>0.65426011586312804</v>
      </c>
      <c r="AE64" s="326">
        <f t="shared" ref="AE64:AE127" si="27">IF(H64&gt;0, (AD64-AD63)/(AC64+AC63)*2,"")</f>
        <v>-0.28103510672588078</v>
      </c>
      <c r="AF64" s="326">
        <f t="shared" ref="AF64:AF127" si="28">IF(H64&gt;0, B64-(AC64-N64),"")</f>
        <v>1031.0287934434639</v>
      </c>
      <c r="AG64" s="326">
        <f t="shared" ref="AG64:AG127" si="29">IF(H64&gt;0, C64-AC64,"")</f>
        <v>1029.141246737722</v>
      </c>
      <c r="AH64" s="326">
        <f t="shared" ref="AH64:AH127" si="30">IF(H64&gt;0, $S$54*$S$53*$C$55*SQRT(AF64-AG64),"")</f>
        <v>2.3129277940006676</v>
      </c>
      <c r="AI64" s="326">
        <f t="shared" ref="AI64:AI127" si="31">IF(H64&gt;0, AC64/R64*1000000,"")</f>
        <v>45.293979525211434</v>
      </c>
      <c r="AJ64" s="391">
        <f t="shared" ref="AJ64:AJ127" si="32">IF(H64&gt;0, AJ63+AI64/3600,"")</f>
        <v>4.7623275309154993E-2</v>
      </c>
      <c r="AK64" s="335">
        <f t="shared" ref="AK64:AK127" si="33">IF(H64&gt;0, AK63+AI63*G63/1000000,"")</f>
        <v>2.2814870117980951E-3</v>
      </c>
      <c r="AL64" s="41">
        <f t="shared" ref="AL64:AL127" si="34">IF(H64&gt;0, AL63+AI63*J63/1000000,"")</f>
        <v>5.3209990527711502E-3</v>
      </c>
      <c r="AM64" s="8" cm="1">
        <f t="array" ref="AM64">Balance($B$8,$B$11,$B$12,$H$7,B64,AK64,AL64)</f>
        <v>-1.648087615224374E-2</v>
      </c>
      <c r="AN64" s="8" cm="1">
        <f t="array" ref="AN64">getStorageByWaterLevel(B63)</f>
        <v>0.23067801088447443</v>
      </c>
      <c r="BA64" s="8"/>
    </row>
    <row r="65" spans="1:53" x14ac:dyDescent="0.25">
      <c r="A65" s="115"/>
      <c r="B65" s="326">
        <f t="shared" si="6"/>
        <v>1031.0287934434639</v>
      </c>
      <c r="C65" s="326">
        <f t="shared" si="7"/>
        <v>1029.141246737722</v>
      </c>
      <c r="D65" s="326">
        <f t="shared" si="8"/>
        <v>2.3129277940006676</v>
      </c>
      <c r="E65" s="326">
        <f t="shared" si="3"/>
        <v>8.8226158297439987</v>
      </c>
      <c r="F65" s="326">
        <f t="shared" si="9"/>
        <v>8.538516981849563</v>
      </c>
      <c r="G65" s="326">
        <f t="shared" si="10"/>
        <v>33.004873425117658</v>
      </c>
      <c r="H65" s="311">
        <f t="shared" si="11"/>
        <v>0.08</v>
      </c>
      <c r="I65" s="326">
        <f t="shared" si="12"/>
        <v>1.5100373645935179</v>
      </c>
      <c r="J65" s="326">
        <f t="shared" si="0"/>
        <v>42.18</v>
      </c>
      <c r="K65" s="333">
        <f t="shared" si="13"/>
        <v>1</v>
      </c>
      <c r="L65" s="321">
        <f t="shared" si="14"/>
        <v>2.3929277940006677</v>
      </c>
      <c r="M65" s="321">
        <f t="shared" si="15"/>
        <v>2.3529277940006676</v>
      </c>
      <c r="N65" s="326">
        <f t="shared" si="16"/>
        <v>0.13203585067975832</v>
      </c>
      <c r="O65" s="326">
        <f t="shared" si="1"/>
        <v>0.12791612405999933</v>
      </c>
      <c r="P65" s="330">
        <f t="shared" si="4"/>
        <v>42.567964416509206</v>
      </c>
      <c r="Q65" s="326">
        <f t="shared" si="17"/>
        <v>-9.7367958389436069</v>
      </c>
      <c r="R65" s="276">
        <f>IF(H65&gt;0, rate1(1,$L$52,$L$51,$L$54,L65,$L$53,$L$50,P65),"")</f>
        <v>2790.0984704953544</v>
      </c>
      <c r="S65" s="321">
        <f t="shared" si="18"/>
        <v>-2.7281688209249831E-2</v>
      </c>
      <c r="T65" s="321">
        <f t="shared" si="19"/>
        <v>0.12852935294692369</v>
      </c>
      <c r="U65" s="326">
        <f t="shared" si="2"/>
        <v>2.3129277940006676</v>
      </c>
      <c r="V65" s="334">
        <f t="shared" si="20"/>
        <v>2.3129277940006676</v>
      </c>
      <c r="W65" s="326">
        <f t="shared" si="21"/>
        <v>3.2187341536094038E-4</v>
      </c>
      <c r="X65" s="326">
        <f t="shared" si="22"/>
        <v>-12.355769817086209</v>
      </c>
      <c r="Y65" s="326">
        <f t="shared" si="5"/>
        <v>41.132947676304653</v>
      </c>
      <c r="Z65" s="107">
        <f>IF(H65&gt;0, rate1(1,$L$52,$L$51,$L$54,U65,$L$53,$L$50,Y65),"")</f>
        <v>2721.6400069429515</v>
      </c>
      <c r="AA65" s="334">
        <f t="shared" si="23"/>
        <v>-3.5490640503644012E-2</v>
      </c>
      <c r="AB65" s="334">
        <f t="shared" si="24"/>
        <v>3.1084145309549777E-4</v>
      </c>
      <c r="AC65" s="326">
        <f t="shared" si="25"/>
        <v>0.12852935294692369</v>
      </c>
      <c r="AD65" s="326">
        <f t="shared" si="26"/>
        <v>0.62242591412590453</v>
      </c>
      <c r="AE65" s="326">
        <f t="shared" si="27"/>
        <v>-0.2538563191723951</v>
      </c>
      <c r="AF65" s="326">
        <f t="shared" si="28"/>
        <v>1031.0322999411967</v>
      </c>
      <c r="AG65" s="326">
        <f t="shared" si="29"/>
        <v>1029.012717384775</v>
      </c>
      <c r="AH65" s="326">
        <f t="shared" si="30"/>
        <v>2.3924563733075055</v>
      </c>
      <c r="AI65" s="326">
        <f t="shared" si="31"/>
        <v>46.066242573906209</v>
      </c>
      <c r="AJ65" s="391">
        <f t="shared" si="32"/>
        <v>6.041945380190672E-2</v>
      </c>
      <c r="AK65" s="335">
        <f t="shared" si="33"/>
        <v>3.5454870641463392E-3</v>
      </c>
      <c r="AL65" s="41">
        <f t="shared" si="34"/>
        <v>7.2314991091445681E-3</v>
      </c>
      <c r="AM65" s="8" cm="1">
        <f t="array" ref="AM65">Balance($B$8,$B$11,$B$12,$H$7,B65,AK65,AL65)</f>
        <v>-3.3953258752481507E-3</v>
      </c>
      <c r="AN65" s="8" cm="1">
        <f t="array" ref="AN65">getStorageByWaterLevel(B64)</f>
        <v>0.23153463840879684</v>
      </c>
      <c r="BA65" s="8"/>
    </row>
    <row r="66" spans="1:53" x14ac:dyDescent="0.25">
      <c r="A66" s="115"/>
      <c r="B66" s="326">
        <f t="shared" si="6"/>
        <v>1031.0322999411967</v>
      </c>
      <c r="C66" s="326">
        <f t="shared" si="7"/>
        <v>1029.012717384775</v>
      </c>
      <c r="D66" s="326">
        <f t="shared" si="8"/>
        <v>2.3924563733075055</v>
      </c>
      <c r="E66" s="326">
        <f t="shared" si="3"/>
        <v>9.4330198451094365</v>
      </c>
      <c r="F66" s="326">
        <f t="shared" si="9"/>
        <v>9.1278178374267185</v>
      </c>
      <c r="G66" s="326">
        <f t="shared" si="10"/>
        <v>38.920901270099705</v>
      </c>
      <c r="H66" s="311">
        <f t="shared" si="11"/>
        <v>0.08</v>
      </c>
      <c r="I66" s="326">
        <f t="shared" si="12"/>
        <v>1.6156660451373683</v>
      </c>
      <c r="J66" s="326">
        <f t="shared" si="0"/>
        <v>42.18</v>
      </c>
      <c r="K66" s="333">
        <f t="shared" si="13"/>
        <v>1</v>
      </c>
      <c r="L66" s="321">
        <f t="shared" si="14"/>
        <v>2.4724563733075056</v>
      </c>
      <c r="M66" s="321">
        <f t="shared" si="15"/>
        <v>2.4324563733075055</v>
      </c>
      <c r="N66" s="326">
        <f t="shared" si="16"/>
        <v>0.13654844308323888</v>
      </c>
      <c r="O66" s="326">
        <f t="shared" si="1"/>
        <v>0.12809896560303374</v>
      </c>
      <c r="P66" s="330">
        <f t="shared" si="4"/>
        <v>44.481315500489231</v>
      </c>
      <c r="Q66" s="326">
        <f t="shared" si="17"/>
        <v>-3.854617433138074</v>
      </c>
      <c r="R66" s="276">
        <f>IF(H66&gt;0, rate1(1,$L$52,$L$51,$L$54,L66,$L$53,$L$50,P66),"")</f>
        <v>2879.3977677092189</v>
      </c>
      <c r="S66" s="321">
        <f t="shared" si="18"/>
        <v>-1.045042601054434E-2</v>
      </c>
      <c r="T66" s="321">
        <f t="shared" si="19"/>
        <v>0.13513621209737009</v>
      </c>
      <c r="U66" s="326">
        <f t="shared" si="2"/>
        <v>2.3924563733075055</v>
      </c>
      <c r="V66" s="334">
        <f t="shared" si="20"/>
        <v>2.3924563733075055</v>
      </c>
      <c r="W66" s="326">
        <f t="shared" si="21"/>
        <v>3.4438879475651163E-4</v>
      </c>
      <c r="X66" s="326">
        <f t="shared" si="22"/>
        <v>-6.8942285522204827</v>
      </c>
      <c r="Y66" s="326">
        <f t="shared" si="5"/>
        <v>43.030417245590321</v>
      </c>
      <c r="Z66" s="107">
        <f>IF(H66&gt;0, rate1(1,$L$52,$L$51,$L$54,U66,$L$53,$L$50,Y66),"")</f>
        <v>2811.8865530199205</v>
      </c>
      <c r="AA66" s="334">
        <f t="shared" si="23"/>
        <v>-1.9140014347927115E-2</v>
      </c>
      <c r="AB66" s="334">
        <f t="shared" si="24"/>
        <v>3.3792098230669591E-4</v>
      </c>
      <c r="AC66" s="326">
        <f t="shared" si="25"/>
        <v>0.13513621209737009</v>
      </c>
      <c r="AD66" s="326">
        <f t="shared" si="26"/>
        <v>0.5919952820814407</v>
      </c>
      <c r="AE66" s="326">
        <f t="shared" si="27"/>
        <v>-0.2308275033135383</v>
      </c>
      <c r="AF66" s="326">
        <f t="shared" si="28"/>
        <v>1031.0337121721825</v>
      </c>
      <c r="AG66" s="326">
        <f t="shared" si="29"/>
        <v>1028.8775811726775</v>
      </c>
      <c r="AH66" s="326">
        <f t="shared" si="30"/>
        <v>2.4720132455567425</v>
      </c>
      <c r="AI66" s="326">
        <f t="shared" si="31"/>
        <v>46.932109767134151</v>
      </c>
      <c r="AJ66" s="391">
        <f t="shared" si="32"/>
        <v>7.345615095944398E-2</v>
      </c>
      <c r="AK66" s="335">
        <f t="shared" si="33"/>
        <v>5.0658975694688798E-3</v>
      </c>
      <c r="AL66" s="41">
        <f t="shared" si="34"/>
        <v>9.1745732209119312E-3</v>
      </c>
      <c r="AM66" s="8" cm="1">
        <f t="array" ref="AM66">Balance($B$8,$B$11,$B$12,$H$7,B66,AK66,AL66)</f>
        <v>2.9000078184299089E-3</v>
      </c>
      <c r="AN66" s="8" cm="1">
        <f t="array" ref="AN66">getStorageByWaterLevel(B65)</f>
        <v>0.23220670123373713</v>
      </c>
      <c r="BA66" s="8"/>
    </row>
    <row r="67" spans="1:53" x14ac:dyDescent="0.25">
      <c r="A67" s="115"/>
      <c r="B67" s="326">
        <f t="shared" si="6"/>
        <v>1031.0337121721825</v>
      </c>
      <c r="C67" s="326">
        <f t="shared" si="7"/>
        <v>1028.8775811726775</v>
      </c>
      <c r="D67" s="326">
        <f t="shared" si="8"/>
        <v>2.4720132455567425</v>
      </c>
      <c r="E67" s="326">
        <f t="shared" si="3"/>
        <v>10.088375478887276</v>
      </c>
      <c r="F67" s="326">
        <f t="shared" si="9"/>
        <v>9.760697661998357</v>
      </c>
      <c r="G67" s="326">
        <f t="shared" si="10"/>
        <v>45.769976898057891</v>
      </c>
      <c r="H67" s="311">
        <f t="shared" si="11"/>
        <v>0.08</v>
      </c>
      <c r="I67" s="326">
        <f t="shared" si="12"/>
        <v>1.7249047996039737</v>
      </c>
      <c r="J67" s="326">
        <f t="shared" si="0"/>
        <v>42.18</v>
      </c>
      <c r="K67" s="333">
        <f t="shared" si="13"/>
        <v>1</v>
      </c>
      <c r="L67" s="321">
        <f t="shared" si="14"/>
        <v>2.5520132455567426</v>
      </c>
      <c r="M67" s="321">
        <f t="shared" si="15"/>
        <v>2.5120132455567425</v>
      </c>
      <c r="N67" s="326">
        <f t="shared" si="16"/>
        <v>0.14106340237699566</v>
      </c>
      <c r="O67" s="326">
        <f t="shared" si="1"/>
        <v>0.12822108204301666</v>
      </c>
      <c r="P67" s="330">
        <f t="shared" si="4"/>
        <v>46.416206837628003</v>
      </c>
      <c r="Q67" s="326">
        <f t="shared" si="17"/>
        <v>2.9627055412872068</v>
      </c>
      <c r="R67" s="276">
        <f>IF(H67&gt;0, rate1(1,$L$52,$L$51,$L$54,L67,$L$53,$L$50,P67),"")</f>
        <v>2967.4806579225883</v>
      </c>
      <c r="S67" s="321">
        <f t="shared" si="18"/>
        <v>7.7864796937573456E-3</v>
      </c>
      <c r="T67" s="321">
        <f t="shared" si="19"/>
        <v>0.14217040938270728</v>
      </c>
      <c r="U67" s="326">
        <f t="shared" si="2"/>
        <v>2.4720132455567425</v>
      </c>
      <c r="V67" s="334">
        <f t="shared" si="20"/>
        <v>2.4720132455567425</v>
      </c>
      <c r="W67" s="326">
        <f t="shared" si="21"/>
        <v>3.6767368281065416E-4</v>
      </c>
      <c r="X67" s="326">
        <f t="shared" si="22"/>
        <v>-0.55695848471248866</v>
      </c>
      <c r="Y67" s="326">
        <f t="shared" si="5"/>
        <v>44.949760652894639</v>
      </c>
      <c r="Z67" s="107">
        <f>IF(H67&gt;0, rate1(1,$L$52,$L$51,$L$54,U67,$L$53,$L$50,Y67),"")</f>
        <v>2900.9248199864787</v>
      </c>
      <c r="AA67" s="334">
        <f t="shared" si="23"/>
        <v>-1.497362364114572E-3</v>
      </c>
      <c r="AB67" s="334">
        <f t="shared" si="24"/>
        <v>3.6712396520219585E-4</v>
      </c>
      <c r="AC67" s="326">
        <f t="shared" si="25"/>
        <v>0.14217040938270728</v>
      </c>
      <c r="AD67" s="326">
        <f t="shared" si="26"/>
        <v>0.56270499851096789</v>
      </c>
      <c r="AE67" s="326">
        <f t="shared" si="27"/>
        <v>-0.2112483532786982</v>
      </c>
      <c r="AF67" s="326">
        <f t="shared" si="28"/>
        <v>1031.0326051651768</v>
      </c>
      <c r="AG67" s="326">
        <f t="shared" si="29"/>
        <v>1028.7354107632948</v>
      </c>
      <c r="AH67" s="326">
        <f t="shared" si="30"/>
        <v>2.5515970787966875</v>
      </c>
      <c r="AI67" s="326">
        <f t="shared" si="31"/>
        <v>47.909464549715032</v>
      </c>
      <c r="AJ67" s="391">
        <f t="shared" si="32"/>
        <v>8.6764335556587052E-2</v>
      </c>
      <c r="AK67" s="335">
        <f t="shared" si="33"/>
        <v>6.8925375801129904E-3</v>
      </c>
      <c r="AL67" s="41">
        <f t="shared" si="34"/>
        <v>1.115416961088965E-2</v>
      </c>
      <c r="AM67" s="8" cm="1">
        <f t="array" ref="AM67">Balance($B$8,$B$11,$B$12,$H$7,B67,AK67,AL67)</f>
        <v>6.2164733966327398E-3</v>
      </c>
      <c r="AN67" s="8" cm="1">
        <f t="array" ref="AN67">getStorageByWaterLevel(B66)</f>
        <v>0.23265609406671006</v>
      </c>
      <c r="BA67" s="8"/>
    </row>
    <row r="68" spans="1:53" x14ac:dyDescent="0.25">
      <c r="A68" s="115"/>
      <c r="B68" s="326">
        <f t="shared" si="6"/>
        <v>1031.0326051651768</v>
      </c>
      <c r="C68" s="326">
        <f t="shared" si="7"/>
        <v>1028.7354107632948</v>
      </c>
      <c r="D68" s="326">
        <f t="shared" si="8"/>
        <v>2.5515970787966875</v>
      </c>
      <c r="E68" s="326">
        <f t="shared" si="3"/>
        <v>10.791761325954136</v>
      </c>
      <c r="F68" s="326">
        <f t="shared" si="9"/>
        <v>10.440068402420707</v>
      </c>
      <c r="G68" s="326">
        <f t="shared" si="10"/>
        <v>53.682380697086735</v>
      </c>
      <c r="H68" s="311">
        <f t="shared" si="11"/>
        <v>0.08</v>
      </c>
      <c r="I68" s="326">
        <f t="shared" si="12"/>
        <v>1.8377555215056418</v>
      </c>
      <c r="J68" s="326">
        <f t="shared" si="0"/>
        <v>42.18</v>
      </c>
      <c r="K68" s="333">
        <f t="shared" si="13"/>
        <v>1</v>
      </c>
      <c r="L68" s="321">
        <f t="shared" si="14"/>
        <v>2.6315970787966876</v>
      </c>
      <c r="M68" s="321">
        <f t="shared" si="15"/>
        <v>2.5915970787966875</v>
      </c>
      <c r="N68" s="326">
        <f t="shared" si="16"/>
        <v>0.14558065376442464</v>
      </c>
      <c r="O68" s="326">
        <f t="shared" si="1"/>
        <v>0.12827026405696934</v>
      </c>
      <c r="P68" s="330">
        <f t="shared" si="4"/>
        <v>48.372188038433471</v>
      </c>
      <c r="Q68" s="326">
        <f t="shared" si="17"/>
        <v>10.846791270096524</v>
      </c>
      <c r="R68" s="276">
        <f>IF(H68&gt;0, rate1(1,$L$52,$L$51,$L$54,L68,$L$53,$L$50,P68),"")</f>
        <v>3054.3360319486519</v>
      </c>
      <c r="S68" s="321">
        <f t="shared" si="18"/>
        <v>2.7685889331698597E-2</v>
      </c>
      <c r="T68" s="321">
        <f t="shared" si="19"/>
        <v>0.14972594984182896</v>
      </c>
      <c r="U68" s="326">
        <f t="shared" si="2"/>
        <v>2.5515970787966875</v>
      </c>
      <c r="V68" s="334">
        <f t="shared" si="20"/>
        <v>2.5515970787966875</v>
      </c>
      <c r="W68" s="326">
        <f t="shared" si="21"/>
        <v>3.917284831311818E-4</v>
      </c>
      <c r="X68" s="326">
        <f t="shared" si="22"/>
        <v>6.7798641466976974</v>
      </c>
      <c r="Y68" s="326">
        <f t="shared" si="5"/>
        <v>46.890510559763229</v>
      </c>
      <c r="Z68" s="107">
        <f>IF(H68&gt;0, rate1(1,$L$52,$L$51,$L$54,U68,$L$53,$L$50,Y68),"")</f>
        <v>2988.7410266219727</v>
      </c>
      <c r="AA68" s="334">
        <f t="shared" si="23"/>
        <v>1.7685067334045627E-2</v>
      </c>
      <c r="AB68" s="334">
        <f t="shared" si="24"/>
        <v>3.9878095110297264E-4</v>
      </c>
      <c r="AC68" s="326">
        <f t="shared" si="25"/>
        <v>0.14972594984182896</v>
      </c>
      <c r="AD68" s="326">
        <f t="shared" si="26"/>
        <v>0.53430951738501098</v>
      </c>
      <c r="AE68" s="326">
        <f t="shared" si="27"/>
        <v>-0.19455865226543764</v>
      </c>
      <c r="AF68" s="326">
        <f t="shared" si="28"/>
        <v>1031.0284598690994</v>
      </c>
      <c r="AG68" s="326">
        <f t="shared" si="29"/>
        <v>1028.5856848134529</v>
      </c>
      <c r="AH68" s="326">
        <f t="shared" si="30"/>
        <v>2.6312066610811971</v>
      </c>
      <c r="AI68" s="326">
        <f t="shared" si="31"/>
        <v>49.020784967888588</v>
      </c>
      <c r="AJ68" s="391">
        <f t="shared" si="32"/>
        <v>0.10038122026988944</v>
      </c>
      <c r="AK68" s="335">
        <f t="shared" si="33"/>
        <v>9.0853526657517711E-3</v>
      </c>
      <c r="AL68" s="41">
        <f t="shared" si="34"/>
        <v>1.317499082559663E-2</v>
      </c>
      <c r="AM68" s="8" cm="1">
        <f t="array" ref="AM68">Balance($B$8,$B$11,$B$12,$H$7,B68,AK68,AL68)</f>
        <v>8.0202065952707513E-3</v>
      </c>
      <c r="AN68" s="8" cm="1">
        <f t="array" ref="AN68">getStorageByWaterLevel(B67)</f>
        <v>0.23283720657998691</v>
      </c>
      <c r="BA68" s="8"/>
    </row>
    <row r="69" spans="1:53" x14ac:dyDescent="0.25">
      <c r="A69" s="115"/>
      <c r="B69" s="326">
        <f t="shared" si="6"/>
        <v>1031.0284598690994</v>
      </c>
      <c r="C69" s="326">
        <f t="shared" si="7"/>
        <v>1028.5856848134529</v>
      </c>
      <c r="D69" s="326">
        <f>IF(H69&gt;0, AH68,"")</f>
        <v>2.6312066610811971</v>
      </c>
      <c r="E69" s="326">
        <f t="shared" si="3"/>
        <v>11.546672299967613</v>
      </c>
      <c r="F69" s="326">
        <f t="shared" si="9"/>
        <v>11.169216812960874</v>
      </c>
      <c r="G69" s="326">
        <f t="shared" si="10"/>
        <v>62.805596833177617</v>
      </c>
      <c r="H69" s="311">
        <f t="shared" si="11"/>
        <v>0.08</v>
      </c>
      <c r="I69" s="326">
        <f t="shared" si="12"/>
        <v>1.9542200445172058</v>
      </c>
      <c r="J69" s="326">
        <f t="shared" si="0"/>
        <v>42.18</v>
      </c>
      <c r="K69" s="333">
        <f t="shared" si="13"/>
        <v>1</v>
      </c>
      <c r="L69" s="321">
        <f t="shared" si="14"/>
        <v>2.7112066610811971</v>
      </c>
      <c r="M69" s="321">
        <f t="shared" si="15"/>
        <v>2.6712066610811971</v>
      </c>
      <c r="N69" s="326">
        <f>IF(H69&gt;0, 2*($P$53*M69/$S$52/$S$51)^2-(B69-C69)*2,"")</f>
        <v>0.15010012921154292</v>
      </c>
      <c r="O69" s="326">
        <f>IF(WH(B68,$F$51,$F$52,$F$53)&gt;0,WH(B68,$F$51,$F$52,$F$53),O68)</f>
        <v>0.12823171169935565</v>
      </c>
      <c r="P69" s="330">
        <f t="shared" si="4"/>
        <v>50.348831960039419</v>
      </c>
      <c r="Q69" s="326">
        <f>IF(H69&gt;0, M69/$S$54*(B69-C69+N69/2)*E69-J69,"")</f>
        <v>19.946927883119791</v>
      </c>
      <c r="R69" s="276">
        <f>IF(H69&gt;0, rate1(1,$L$52,$L$51,$L$54,L69,$L$53,$L$50,P69),"")</f>
        <v>3139.9562656363387</v>
      </c>
      <c r="S69" s="321">
        <f>IF(H69&gt;0, Q69/O69/R69,"")</f>
        <v>4.9540111408094487E-2</v>
      </c>
      <c r="T69" s="321">
        <f t="shared" si="19"/>
        <v>0.15792368622090341</v>
      </c>
      <c r="U69" s="326">
        <f t="shared" si="2"/>
        <v>2.6312066610811971</v>
      </c>
      <c r="V69" s="334">
        <f t="shared" si="20"/>
        <v>2.6312066610811971</v>
      </c>
      <c r="W69" s="326">
        <f t="shared" si="21"/>
        <v>4.1655358658321262E-4</v>
      </c>
      <c r="X69" s="326">
        <f t="shared" si="22"/>
        <v>15.256527080649491</v>
      </c>
      <c r="Y69" s="326">
        <f t="shared" si="5"/>
        <v>48.852224206049776</v>
      </c>
      <c r="Z69" s="107">
        <f>IF(H69&gt;0, rate1(1,$L$52,$L$51,$L$54,U69,$L$53,$L$50,Y69),"")</f>
        <v>3075.3251614961819</v>
      </c>
      <c r="AA69" s="334">
        <f t="shared" si="23"/>
        <v>3.8687369662798642E-2</v>
      </c>
      <c r="AB69" s="334">
        <f t="shared" si="24"/>
        <v>4.3331750092277197E-4</v>
      </c>
      <c r="AC69" s="326">
        <f t="shared" si="25"/>
        <v>0.15792368622090341</v>
      </c>
      <c r="AD69" s="326">
        <f t="shared" si="26"/>
        <v>0.50657378835557398</v>
      </c>
      <c r="AE69" s="326">
        <f t="shared" si="27"/>
        <v>-0.18030724420412736</v>
      </c>
      <c r="AF69" s="326">
        <f t="shared" si="28"/>
        <v>1031.0206363120901</v>
      </c>
      <c r="AG69" s="326">
        <f t="shared" si="29"/>
        <v>1028.4277611272319</v>
      </c>
      <c r="AH69" s="326">
        <f t="shared" si="30"/>
        <v>2.7108408865078464</v>
      </c>
      <c r="AI69" s="326">
        <f t="shared" si="31"/>
        <v>50.294868100304207</v>
      </c>
      <c r="AJ69" s="391">
        <f t="shared" si="32"/>
        <v>0.11435201696441838</v>
      </c>
      <c r="AK69" s="335">
        <f t="shared" si="33"/>
        <v>1.1716905106467994E-2</v>
      </c>
      <c r="AL69" s="41">
        <f t="shared" si="34"/>
        <v>1.5242687535542171E-2</v>
      </c>
      <c r="AM69" s="8" cm="1">
        <f t="array" ref="AM69">Balance($B$8,$B$11,$B$12,$H$7,B69,AK69,AL69)</f>
        <v>9.0009211063188585E-3</v>
      </c>
      <c r="AN69" s="8" cm="1">
        <f t="array" ref="AN69">getStorageByWaterLevel(B68)</f>
        <v>0.23269523183792329</v>
      </c>
      <c r="BA69" s="8"/>
    </row>
    <row r="70" spans="1:53" x14ac:dyDescent="0.25">
      <c r="A70" s="115"/>
      <c r="B70" s="326">
        <f t="shared" si="6"/>
        <v>1031.0206363120901</v>
      </c>
      <c r="C70" s="326">
        <f t="shared" si="7"/>
        <v>1028.4277611272319</v>
      </c>
      <c r="D70" s="326">
        <f t="shared" si="8"/>
        <v>2.7108408865078464</v>
      </c>
      <c r="E70" s="326">
        <f t="shared" si="3"/>
        <v>12.357132122995388</v>
      </c>
      <c r="F70" s="326">
        <f t="shared" si="9"/>
        <v>11.951902211481499</v>
      </c>
      <c r="G70" s="326">
        <f t="shared" si="10"/>
        <v>73.307104946634595</v>
      </c>
      <c r="H70" s="311">
        <f t="shared" si="11"/>
        <v>0.08</v>
      </c>
      <c r="I70" s="326">
        <f t="shared" si="12"/>
        <v>2.0743001478866065</v>
      </c>
      <c r="J70" s="326">
        <f t="shared" si="0"/>
        <v>42.18</v>
      </c>
      <c r="K70" s="333">
        <f t="shared" si="13"/>
        <v>1</v>
      </c>
      <c r="L70" s="321">
        <f t="shared" si="14"/>
        <v>2.7908408865078465</v>
      </c>
      <c r="M70" s="321">
        <f t="shared" si="15"/>
        <v>2.7508408865078464</v>
      </c>
      <c r="N70" s="326">
        <f t="shared" si="16"/>
        <v>0.15462176665982774</v>
      </c>
      <c r="O70" s="326">
        <f t="shared" si="1"/>
        <v>0.12808734862308205</v>
      </c>
      <c r="P70" s="330">
        <f t="shared" si="4"/>
        <v>52.345732852531235</v>
      </c>
      <c r="Q70" s="326">
        <f t="shared" si="17"/>
        <v>30.433049089389733</v>
      </c>
      <c r="R70" s="276">
        <f>IF(H70&gt;0, rate1(1,$L$52,$L$51,$L$54,L70,$L$53,$L$50,P70),"")</f>
        <v>3224.3368478357315</v>
      </c>
      <c r="S70" s="321">
        <f t="shared" si="18"/>
        <v>7.3688348653438748E-2</v>
      </c>
      <c r="T70" s="321">
        <f t="shared" si="19"/>
        <v>0.16692197106131298</v>
      </c>
      <c r="U70" s="326">
        <f t="shared" si="2"/>
        <v>2.7108408865078464</v>
      </c>
      <c r="V70" s="334">
        <f t="shared" si="20"/>
        <v>2.7108408865078464</v>
      </c>
      <c r="W70" s="326">
        <f t="shared" si="21"/>
        <v>4.4214937241893182E-4</v>
      </c>
      <c r="X70" s="326">
        <f t="shared" si="22"/>
        <v>25.032443463415113</v>
      </c>
      <c r="Y70" s="326">
        <f t="shared" si="5"/>
        <v>50.834481416913391</v>
      </c>
      <c r="Z70" s="107">
        <f>IF(H70&gt;0, rate1(1,$L$52,$L$51,$L$54,U70,$L$53,$L$50,Y70),"")</f>
        <v>3160.6705831407385</v>
      </c>
      <c r="AA70" s="334">
        <f t="shared" si="23"/>
        <v>6.1832637738939634E-2</v>
      </c>
      <c r="AB70" s="334">
        <f t="shared" si="24"/>
        <v>4.7129050764814024E-4</v>
      </c>
      <c r="AC70" s="326">
        <f t="shared" si="25"/>
        <v>0.16692197106131298</v>
      </c>
      <c r="AD70" s="326">
        <f t="shared" si="26"/>
        <v>0.47926584793690691</v>
      </c>
      <c r="AE70" s="326">
        <f t="shared" si="27"/>
        <v>-0.16812870855122891</v>
      </c>
      <c r="AF70" s="326">
        <f t="shared" si="28"/>
        <v>1031.0083361076886</v>
      </c>
      <c r="AG70" s="326">
        <f t="shared" si="29"/>
        <v>1028.2608391561705</v>
      </c>
      <c r="AH70" s="326">
        <f t="shared" si="30"/>
        <v>2.7904987432254864</v>
      </c>
      <c r="AI70" s="326">
        <f t="shared" si="31"/>
        <v>51.769395983969808</v>
      </c>
      <c r="AJ70" s="391">
        <f t="shared" si="32"/>
        <v>0.12873240473774333</v>
      </c>
      <c r="AK70" s="335">
        <f t="shared" si="33"/>
        <v>1.4875704315153546E-2</v>
      </c>
      <c r="AL70" s="41">
        <f t="shared" si="34"/>
        <v>1.7364125072013001E-2</v>
      </c>
      <c r="AM70" s="8" cm="1">
        <f t="array" ref="AM70">Balance($B$8,$B$11,$B$12,$H$7,B70,AK70,AL70)</f>
        <v>9.5317668207448528E-3</v>
      </c>
      <c r="AN70" s="8" cm="1">
        <f t="array" ref="AN70">getStorageByWaterLevel(B69)</f>
        <v>0.23216397264025587</v>
      </c>
      <c r="BA70" s="8"/>
    </row>
    <row r="71" spans="1:53" x14ac:dyDescent="0.25">
      <c r="A71" s="115"/>
      <c r="B71" s="326">
        <f t="shared" si="6"/>
        <v>1031.0083361076886</v>
      </c>
      <c r="C71" s="326">
        <f t="shared" si="7"/>
        <v>1028.2608391561705</v>
      </c>
      <c r="D71" s="326">
        <f t="shared" si="8"/>
        <v>2.7904987432254864</v>
      </c>
      <c r="E71" s="326">
        <f t="shared" si="3"/>
        <v>13.227849404271762</v>
      </c>
      <c r="F71" s="326">
        <f t="shared" si="9"/>
        <v>12.792490763633575</v>
      </c>
      <c r="G71" s="326">
        <f t="shared" si="10"/>
        <v>85.377953580147718</v>
      </c>
      <c r="H71" s="311">
        <f t="shared" si="11"/>
        <v>0.08</v>
      </c>
      <c r="I71" s="326">
        <f t="shared" si="12"/>
        <v>2.19799756121447</v>
      </c>
      <c r="J71" s="326">
        <f t="shared" si="0"/>
        <v>42.18</v>
      </c>
      <c r="K71" s="333">
        <f t="shared" si="13"/>
        <v>1</v>
      </c>
      <c r="L71" s="321">
        <f t="shared" si="14"/>
        <v>2.8704987432254865</v>
      </c>
      <c r="M71" s="321">
        <f t="shared" si="15"/>
        <v>2.8304987432254864</v>
      </c>
      <c r="N71" s="326">
        <f t="shared" si="16"/>
        <v>0.15914550935019633</v>
      </c>
      <c r="O71" s="326">
        <f t="shared" si="1"/>
        <v>0.12781488732329752</v>
      </c>
      <c r="P71" s="330">
        <f t="shared" si="4"/>
        <v>54.362504702283211</v>
      </c>
      <c r="Q71" s="326">
        <f t="shared" si="17"/>
        <v>42.499583294841919</v>
      </c>
      <c r="R71" s="276">
        <f>IF(H71&gt;0, rate1(1,$L$52,$L$51,$L$54,L71,$L$53,$L$50,P71),"")</f>
        <v>3307.476045144987</v>
      </c>
      <c r="S71" s="321">
        <f t="shared" si="18"/>
        <v>0.10053250934445167</v>
      </c>
      <c r="T71" s="321">
        <f t="shared" si="19"/>
        <v>0.17693303093612442</v>
      </c>
      <c r="U71" s="326">
        <f t="shared" si="2"/>
        <v>2.7904987432254864</v>
      </c>
      <c r="V71" s="334">
        <f t="shared" si="20"/>
        <v>2.7904987432254864</v>
      </c>
      <c r="W71" s="326">
        <f t="shared" si="21"/>
        <v>4.6851620931320781E-4</v>
      </c>
      <c r="X71" s="326">
        <f t="shared" si="22"/>
        <v>36.28955268956495</v>
      </c>
      <c r="Y71" s="326">
        <f t="shared" si="5"/>
        <v>52.836882824819689</v>
      </c>
      <c r="Z71" s="107">
        <f>IF(H71&gt;0, rate1(1,$L$52,$L$51,$L$54,U71,$L$53,$L$50,Y71),"")</f>
        <v>3244.7736598877127</v>
      </c>
      <c r="AA71" s="334">
        <f t="shared" si="23"/>
        <v>8.750155393330987E-2</v>
      </c>
      <c r="AB71" s="334">
        <f t="shared" si="24"/>
        <v>5.1344329552859989E-4</v>
      </c>
      <c r="AC71" s="326">
        <f t="shared" si="25"/>
        <v>0.17693303093612442</v>
      </c>
      <c r="AD71" s="326">
        <f t="shared" si="26"/>
        <v>0.45214847435062167</v>
      </c>
      <c r="AE71" s="326">
        <f t="shared" si="27"/>
        <v>-0.15772563102913556</v>
      </c>
      <c r="AF71" s="326">
        <f t="shared" si="28"/>
        <v>1030.9905485861027</v>
      </c>
      <c r="AG71" s="326">
        <f t="shared" si="29"/>
        <v>1028.0839061252343</v>
      </c>
      <c r="AH71" s="326">
        <f t="shared" si="30"/>
        <v>2.87017930308919</v>
      </c>
      <c r="AI71" s="326">
        <f t="shared" si="31"/>
        <v>53.494879031956337</v>
      </c>
      <c r="AJ71" s="391">
        <f t="shared" si="32"/>
        <v>0.14359209335773121</v>
      </c>
      <c r="AK71" s="335">
        <f t="shared" si="33"/>
        <v>1.8670768859574305E-2</v>
      </c>
      <c r="AL71" s="41">
        <f t="shared" si="34"/>
        <v>1.9547758194616849E-2</v>
      </c>
      <c r="AM71" s="8" cm="1">
        <f t="array" ref="AM71">Balance($B$8,$B$11,$B$12,$H$7,B71,AK71,AL71)</f>
        <v>9.8393596096491842E-3</v>
      </c>
      <c r="AN71" s="8" cm="1">
        <f t="array" ref="AN71">getStorageByWaterLevel(B70)</f>
        <v>0.23116293977439401</v>
      </c>
      <c r="BA71" s="8"/>
    </row>
    <row r="72" spans="1:53" x14ac:dyDescent="0.25">
      <c r="A72" s="115"/>
      <c r="B72" s="326">
        <f t="shared" si="6"/>
        <v>1030.9905485861027</v>
      </c>
      <c r="C72" s="326">
        <f t="shared" si="7"/>
        <v>1028.0839061252343</v>
      </c>
      <c r="D72" s="326">
        <f t="shared" si="8"/>
        <v>2.87017930308919</v>
      </c>
      <c r="E72" s="326">
        <f t="shared" si="3"/>
        <v>14.164440242804805</v>
      </c>
      <c r="F72" s="326">
        <f t="shared" si="9"/>
        <v>13.696144823538283</v>
      </c>
      <c r="G72" s="326">
        <f t="shared" si="10"/>
        <v>97.256071861831543</v>
      </c>
      <c r="H72" s="311">
        <f t="shared" si="11"/>
        <v>0.06</v>
      </c>
      <c r="I72" s="326">
        <f t="shared" si="12"/>
        <v>2.3253139686947182</v>
      </c>
      <c r="J72" s="326">
        <f t="shared" si="0"/>
        <v>42.18</v>
      </c>
      <c r="K72" s="333">
        <f t="shared" si="13"/>
        <v>1</v>
      </c>
      <c r="L72" s="321">
        <f t="shared" si="14"/>
        <v>2.9301793030891901</v>
      </c>
      <c r="M72" s="321">
        <f t="shared" si="15"/>
        <v>2.9001793030891898</v>
      </c>
      <c r="N72" s="326">
        <f t="shared" si="16"/>
        <v>0.12266567256871586</v>
      </c>
      <c r="O72" s="326">
        <f t="shared" si="1"/>
        <v>0.12738652338667783</v>
      </c>
      <c r="P72" s="330">
        <f t="shared" si="4"/>
        <v>56.011849081845618</v>
      </c>
      <c r="Q72" s="326">
        <f t="shared" si="17"/>
        <v>55.358154553363583</v>
      </c>
      <c r="R72" s="276">
        <f>IF(H72&gt;0, rate1(1,$L$52,$L$51,$L$54,L72,$L$53,$L$50,P72),"")</f>
        <v>3373.9669422169486</v>
      </c>
      <c r="S72" s="321">
        <f t="shared" si="18"/>
        <v>0.12880042488138421</v>
      </c>
      <c r="T72" s="321">
        <f t="shared" si="19"/>
        <v>0.14080088658447135</v>
      </c>
      <c r="U72" s="326">
        <f t="shared" si="2"/>
        <v>2.87017930308919</v>
      </c>
      <c r="V72" s="334">
        <f t="shared" si="20"/>
        <v>2.87017930308919</v>
      </c>
      <c r="W72" s="326">
        <f t="shared" si="21"/>
        <v>4.9565445626775784E-4</v>
      </c>
      <c r="X72" s="326">
        <f t="shared" si="22"/>
        <v>49.236795996317859</v>
      </c>
      <c r="Y72" s="326">
        <f t="shared" si="5"/>
        <v>54.859048277976832</v>
      </c>
      <c r="Z72" s="107">
        <f>IF(H72&gt;0, rate1(1,$L$52,$L$51,$L$54,U72,$L$53,$L$50,Y72),"")</f>
        <v>3327.6334451158741</v>
      </c>
      <c r="AA72" s="334">
        <f t="shared" si="23"/>
        <v>0.11615310356861949</v>
      </c>
      <c r="AB72" s="334">
        <f t="shared" si="24"/>
        <v>5.6079221216820678E-4</v>
      </c>
      <c r="AC72" s="326">
        <f t="shared" si="25"/>
        <v>0.14080088658447135</v>
      </c>
      <c r="AD72" s="326">
        <f t="shared" si="26"/>
        <v>0.42613368037284277</v>
      </c>
      <c r="AE72" s="326">
        <f t="shared" si="27"/>
        <v>-0.16375207394150859</v>
      </c>
      <c r="AF72" s="326">
        <f t="shared" si="28"/>
        <v>1030.972413372087</v>
      </c>
      <c r="AG72" s="326">
        <f t="shared" si="29"/>
        <v>1027.9431052386499</v>
      </c>
      <c r="AH72" s="326">
        <f t="shared" si="30"/>
        <v>2.9301168984663439</v>
      </c>
      <c r="AI72" s="326">
        <f t="shared" si="31"/>
        <v>41.731554871712717</v>
      </c>
      <c r="AJ72" s="391">
        <f t="shared" si="32"/>
        <v>0.15518419193320696</v>
      </c>
      <c r="AK72" s="335">
        <f t="shared" si="33"/>
        <v>2.3238052158340291E-2</v>
      </c>
      <c r="AL72" s="41">
        <f t="shared" si="34"/>
        <v>2.1804172192184768E-2</v>
      </c>
      <c r="AM72" s="8" cm="1">
        <f t="array" ref="AM72">Balance($B$8,$B$11,$B$12,$H$7,B72,AK72,AL72)</f>
        <v>1.0078148460339957E-2</v>
      </c>
      <c r="AN72" s="8" cm="1">
        <f t="array" ref="AN72">getStorageByWaterLevel(B71)</f>
        <v>0.2295934250167487</v>
      </c>
      <c r="BA72" s="8"/>
    </row>
    <row r="73" spans="1:53" x14ac:dyDescent="0.25">
      <c r="A73" s="115"/>
      <c r="B73" s="326">
        <f t="shared" si="6"/>
        <v>1030.972413372087</v>
      </c>
      <c r="C73" s="326">
        <f t="shared" si="7"/>
        <v>1027.9431052386499</v>
      </c>
      <c r="D73" s="326">
        <f t="shared" si="8"/>
        <v>2.9301168984663439</v>
      </c>
      <c r="E73" s="326">
        <f t="shared" si="3"/>
        <v>14.91756588942901</v>
      </c>
      <c r="F73" s="326">
        <f t="shared" si="9"/>
        <v>14.541003066116907</v>
      </c>
      <c r="G73" s="326">
        <f t="shared" si="10"/>
        <v>109.72362051942885</v>
      </c>
      <c r="H73" s="311">
        <f t="shared" si="11"/>
        <v>0.06</v>
      </c>
      <c r="I73" s="326">
        <f t="shared" si="12"/>
        <v>2.4234465067496789</v>
      </c>
      <c r="J73" s="326">
        <f t="shared" si="0"/>
        <v>42.18</v>
      </c>
      <c r="K73" s="333">
        <f t="shared" si="13"/>
        <v>1</v>
      </c>
      <c r="L73" s="321">
        <f t="shared" si="14"/>
        <v>2.990116898466344</v>
      </c>
      <c r="M73" s="321">
        <f t="shared" si="15"/>
        <v>2.9601168984663442</v>
      </c>
      <c r="N73" s="326">
        <f t="shared" si="16"/>
        <v>0.12522458734253661</v>
      </c>
      <c r="O73" s="326">
        <f t="shared" si="1"/>
        <v>0.12676705947205436</v>
      </c>
      <c r="P73" s="330">
        <f t="shared" si="4"/>
        <v>57.553266124414037</v>
      </c>
      <c r="Q73" s="326">
        <f t="shared" si="17"/>
        <v>67.045771869779003</v>
      </c>
      <c r="R73" s="276">
        <f>IF(H73&gt;0, rate1(1,$L$52,$L$51,$L$54,L73,$L$53,$L$50,P73),"")</f>
        <v>3434.923559274504</v>
      </c>
      <c r="S73" s="321">
        <f t="shared" si="18"/>
        <v>0.15397418069132843</v>
      </c>
      <c r="T73" s="321">
        <f t="shared" si="19"/>
        <v>0.14801508947429481</v>
      </c>
      <c r="U73" s="326">
        <f t="shared" si="2"/>
        <v>2.9301168984663439</v>
      </c>
      <c r="V73" s="334">
        <f t="shared" si="20"/>
        <v>2.9301168984663439</v>
      </c>
      <c r="W73" s="326">
        <f t="shared" si="21"/>
        <v>5.1657198845500574E-4</v>
      </c>
      <c r="X73" s="326">
        <f t="shared" si="22"/>
        <v>61.084198464625821</v>
      </c>
      <c r="Y73" s="326">
        <f t="shared" si="5"/>
        <v>56.392603396390143</v>
      </c>
      <c r="Z73" s="107">
        <f>IF(H73&gt;0, rate1(1,$L$52,$L$51,$L$54,U73,$L$53,$L$50,Y73),"")</f>
        <v>3389.1292188059824</v>
      </c>
      <c r="AA73" s="334">
        <f t="shared" si="23"/>
        <v>0.14217863336007858</v>
      </c>
      <c r="AB73" s="334">
        <f t="shared" si="24"/>
        <v>6.0219062912645032E-4</v>
      </c>
      <c r="AC73" s="326">
        <f t="shared" si="25"/>
        <v>0.14801508947429481</v>
      </c>
      <c r="AD73" s="326">
        <f t="shared" si="26"/>
        <v>0.40536407614319592</v>
      </c>
      <c r="AE73" s="326">
        <f t="shared" si="27"/>
        <v>-0.1438258680359206</v>
      </c>
      <c r="AF73" s="326">
        <f t="shared" si="28"/>
        <v>1030.9496228699552</v>
      </c>
      <c r="AG73" s="326">
        <f t="shared" si="29"/>
        <v>1027.7950901491756</v>
      </c>
      <c r="AH73" s="326">
        <f t="shared" si="30"/>
        <v>2.9900657608298582</v>
      </c>
      <c r="AI73" s="326">
        <f t="shared" si="31"/>
        <v>43.091232430673749</v>
      </c>
      <c r="AJ73" s="391">
        <f t="shared" si="32"/>
        <v>0.16715397871950521</v>
      </c>
      <c r="AK73" s="335">
        <f t="shared" si="33"/>
        <v>2.7296699257849548E-2</v>
      </c>
      <c r="AL73" s="41">
        <f t="shared" si="34"/>
        <v>2.3564409176673611E-2</v>
      </c>
      <c r="AM73" s="8" cm="1">
        <f t="array" ref="AM73">Balance($B$8,$B$11,$B$12,$H$7,B73,AK73,AL73)</f>
        <v>8.7697692128732956E-3</v>
      </c>
      <c r="AN73" s="8" cm="1">
        <f t="array" ref="AN73">getStorageByWaterLevel(B72)</f>
        <v>0.22733304384613354</v>
      </c>
      <c r="BA73" s="8"/>
    </row>
    <row r="74" spans="1:53" x14ac:dyDescent="0.25">
      <c r="A74" s="115"/>
      <c r="B74" s="326">
        <f t="shared" si="6"/>
        <v>1030.9496228699552</v>
      </c>
      <c r="C74" s="326">
        <f t="shared" si="7"/>
        <v>1027.7950901491756</v>
      </c>
      <c r="D74" s="326">
        <f t="shared" si="8"/>
        <v>2.9900657608298582</v>
      </c>
      <c r="E74" s="326">
        <f t="shared" si="3"/>
        <v>15.715766635130644</v>
      </c>
      <c r="F74" s="326">
        <f t="shared" si="9"/>
        <v>15.316666262279828</v>
      </c>
      <c r="G74" s="326">
        <f t="shared" si="10"/>
        <v>122.66997262656098</v>
      </c>
      <c r="H74" s="311">
        <f t="shared" si="11"/>
        <v>0.06</v>
      </c>
      <c r="I74" s="326">
        <f t="shared" si="12"/>
        <v>2.5236261766236567</v>
      </c>
      <c r="J74" s="326">
        <f t="shared" si="0"/>
        <v>42.18</v>
      </c>
      <c r="K74" s="333">
        <f t="shared" si="13"/>
        <v>1</v>
      </c>
      <c r="L74" s="321">
        <f t="shared" si="14"/>
        <v>3.0500657608298583</v>
      </c>
      <c r="M74" s="321">
        <f t="shared" si="15"/>
        <v>3.0200657608298584</v>
      </c>
      <c r="N74" s="326">
        <f t="shared" si="16"/>
        <v>0.12778441556385278</v>
      </c>
      <c r="O74" s="326">
        <f t="shared" si="1"/>
        <v>0.1261354869051583</v>
      </c>
      <c r="P74" s="330">
        <f t="shared" si="4"/>
        <v>59.105385141989494</v>
      </c>
      <c r="Q74" s="326">
        <f t="shared" si="17"/>
        <v>80.023977452676462</v>
      </c>
      <c r="R74" s="276">
        <f>IF(H74&gt;0, rate1(1,$L$52,$L$51,$L$54,L74,$L$53,$L$50,P74),"")</f>
        <v>3495.1805403690482</v>
      </c>
      <c r="S74" s="321">
        <f t="shared" si="18"/>
        <v>0.18151529745686387</v>
      </c>
      <c r="T74" s="321">
        <f t="shared" si="19"/>
        <v>0.1561231568125957</v>
      </c>
      <c r="U74" s="326">
        <f t="shared" si="2"/>
        <v>2.9900657608298582</v>
      </c>
      <c r="V74" s="334">
        <f t="shared" si="20"/>
        <v>2.9900657608298582</v>
      </c>
      <c r="W74" s="326">
        <f t="shared" si="21"/>
        <v>5.3792587892687038E-4</v>
      </c>
      <c r="X74" s="326">
        <f t="shared" si="22"/>
        <v>73.406480581170854</v>
      </c>
      <c r="Y74" s="326">
        <f t="shared" si="5"/>
        <v>57.936963794943338</v>
      </c>
      <c r="Z74" s="107">
        <f>IF(H74&gt;0, rate1(1,$L$52,$L$51,$L$54,U74,$L$53,$L$50,Y74),"")</f>
        <v>3449.9232620214752</v>
      </c>
      <c r="AA74" s="334">
        <f t="shared" si="23"/>
        <v>0.16868935577238686</v>
      </c>
      <c r="AB74" s="334">
        <f t="shared" si="24"/>
        <v>6.470816687625451E-4</v>
      </c>
      <c r="AC74" s="326">
        <f t="shared" si="25"/>
        <v>0.1561231568125957</v>
      </c>
      <c r="AD74" s="326">
        <f t="shared" si="26"/>
        <v>0.38431198308410913</v>
      </c>
      <c r="AE74" s="326">
        <f t="shared" si="27"/>
        <v>-0.1384376566650454</v>
      </c>
      <c r="AF74" s="326">
        <f t="shared" si="28"/>
        <v>1030.9212841287065</v>
      </c>
      <c r="AG74" s="326">
        <f t="shared" si="29"/>
        <v>1027.6389669923631</v>
      </c>
      <c r="AH74" s="326">
        <f t="shared" si="30"/>
        <v>3.0500256502163396</v>
      </c>
      <c r="AI74" s="326">
        <f t="shared" si="31"/>
        <v>44.668123723334475</v>
      </c>
      <c r="AJ74" s="391">
        <f t="shared" si="32"/>
        <v>0.17956179086487589</v>
      </c>
      <c r="AK74" s="335">
        <f t="shared" si="33"/>
        <v>3.2024825292787301E-2</v>
      </c>
      <c r="AL74" s="41">
        <f t="shared" si="34"/>
        <v>2.5381997360599429E-2</v>
      </c>
      <c r="AM74" s="8" cm="1">
        <f t="array" ref="AM74">Balance($B$8,$B$11,$B$12,$H$7,B74,AK74,AL74)</f>
        <v>8.8767663487742537E-3</v>
      </c>
      <c r="AN74" s="8" cm="1">
        <f t="array" ref="AN74">getStorageByWaterLevel(B73)</f>
        <v>0.22503982294429681</v>
      </c>
      <c r="BA74" s="8"/>
    </row>
    <row r="75" spans="1:53" x14ac:dyDescent="0.25">
      <c r="A75" s="115"/>
      <c r="B75" s="326">
        <f t="shared" si="6"/>
        <v>1030.9212841287065</v>
      </c>
      <c r="C75" s="326">
        <f t="shared" si="7"/>
        <v>1027.6389669923631</v>
      </c>
      <c r="D75" s="326">
        <f t="shared" si="8"/>
        <v>3.0500256502163396</v>
      </c>
      <c r="E75" s="326">
        <f t="shared" si="3"/>
        <v>16.563370456455157</v>
      </c>
      <c r="F75" s="326">
        <f t="shared" si="9"/>
        <v>16.139568545792901</v>
      </c>
      <c r="G75" s="326">
        <f t="shared" si="10"/>
        <v>137.03613411172688</v>
      </c>
      <c r="H75" s="311">
        <f t="shared" si="11"/>
        <v>0.06</v>
      </c>
      <c r="I75" s="326">
        <f t="shared" si="12"/>
        <v>2.6258537090747271</v>
      </c>
      <c r="J75" s="326">
        <f t="shared" si="0"/>
        <v>42.18</v>
      </c>
      <c r="K75" s="333">
        <f t="shared" si="13"/>
        <v>1</v>
      </c>
      <c r="L75" s="321">
        <f t="shared" si="14"/>
        <v>3.1100256502163397</v>
      </c>
      <c r="M75" s="321">
        <f t="shared" si="15"/>
        <v>3.0800256502163395</v>
      </c>
      <c r="N75" s="326">
        <f t="shared" si="16"/>
        <v>0.13034514722741974</v>
      </c>
      <c r="O75" s="326">
        <f t="shared" si="1"/>
        <v>0.12534179040288726</v>
      </c>
      <c r="P75" s="330">
        <f t="shared" si="4"/>
        <v>60.668068181531389</v>
      </c>
      <c r="Q75" s="326">
        <f t="shared" si="17"/>
        <v>94.439372530641236</v>
      </c>
      <c r="R75" s="276">
        <f>IF(H75&gt;0, rate1(1,$L$52,$L$51,$L$54,L75,$L$53,$L$50,P75),"")</f>
        <v>3554.7404284790809</v>
      </c>
      <c r="S75" s="321">
        <f t="shared" si="18"/>
        <v>0.21195775232287845</v>
      </c>
      <c r="T75" s="321">
        <f t="shared" si="19"/>
        <v>0.16540375546061464</v>
      </c>
      <c r="U75" s="326">
        <f t="shared" si="2"/>
        <v>3.0500256502163396</v>
      </c>
      <c r="V75" s="334">
        <f t="shared" si="20"/>
        <v>3.0500256502163396</v>
      </c>
      <c r="W75" s="326">
        <f t="shared" si="21"/>
        <v>5.5971628344853031E-4</v>
      </c>
      <c r="X75" s="326">
        <f t="shared" si="22"/>
        <v>87.09155320232091</v>
      </c>
      <c r="Y75" s="326">
        <f t="shared" si="5"/>
        <v>59.491988184921169</v>
      </c>
      <c r="Z75" s="107">
        <f>IF(H75&gt;0, rate1(1,$L$52,$L$51,$L$54,U75,$L$53,$L$50,Y75),"")</f>
        <v>3510.0177195404367</v>
      </c>
      <c r="AA75" s="334">
        <f t="shared" si="23"/>
        <v>0.19795698609453447</v>
      </c>
      <c r="AB75" s="334">
        <f t="shared" si="24"/>
        <v>6.9786317409966552E-4</v>
      </c>
      <c r="AC75" s="326">
        <f t="shared" si="25"/>
        <v>0.16540375546061464</v>
      </c>
      <c r="AD75" s="326">
        <f t="shared" si="26"/>
        <v>0.36274871651440216</v>
      </c>
      <c r="AE75" s="326">
        <f t="shared" si="27"/>
        <v>-0.13413039933269455</v>
      </c>
      <c r="AF75" s="326">
        <f t="shared" si="28"/>
        <v>1030.8862255204733</v>
      </c>
      <c r="AG75" s="326">
        <f t="shared" si="29"/>
        <v>1027.4735632369025</v>
      </c>
      <c r="AH75" s="326">
        <f t="shared" si="30"/>
        <v>3.1099963404901048</v>
      </c>
      <c r="AI75" s="326">
        <f t="shared" si="31"/>
        <v>46.530473543291521</v>
      </c>
      <c r="AJ75" s="391">
        <f t="shared" si="32"/>
        <v>0.1924869224046791</v>
      </c>
      <c r="AK75" s="335">
        <f t="shared" si="33"/>
        <v>3.7504262807208581E-2</v>
      </c>
      <c r="AL75" s="41">
        <f t="shared" si="34"/>
        <v>2.7266098819249678E-2</v>
      </c>
      <c r="AM75" s="8" cm="1">
        <f t="array" ref="AM75">Balance($B$8,$B$11,$B$12,$H$7,B75,AK75,AL75)</f>
        <v>9.1074551160072875E-3</v>
      </c>
      <c r="AN75" s="8" cm="1">
        <f t="array" ref="AN75">getStorageByWaterLevel(B74)</f>
        <v>0.22217417623200469</v>
      </c>
      <c r="BA75" s="8"/>
    </row>
    <row r="76" spans="1:53" x14ac:dyDescent="0.25">
      <c r="A76" s="115"/>
      <c r="B76" s="326">
        <f t="shared" si="6"/>
        <v>1030.8862255204733</v>
      </c>
      <c r="C76" s="326">
        <f t="shared" si="7"/>
        <v>1027.4735632369025</v>
      </c>
      <c r="D76" s="326">
        <f t="shared" si="8"/>
        <v>3.1099963404901048</v>
      </c>
      <c r="E76" s="326">
        <f t="shared" si="3"/>
        <v>17.465832806623037</v>
      </c>
      <c r="F76" s="326">
        <f t="shared" si="9"/>
        <v>17.014601631539097</v>
      </c>
      <c r="G76" s="326">
        <f t="shared" si="10"/>
        <v>152.98678448831299</v>
      </c>
      <c r="H76" s="311">
        <f t="shared" si="11"/>
        <v>0.06</v>
      </c>
      <c r="I76" s="326">
        <f t="shared" si="12"/>
        <v>2.7301298268566825</v>
      </c>
      <c r="J76" s="326">
        <f t="shared" si="0"/>
        <v>42.18</v>
      </c>
      <c r="K76" s="333">
        <f t="shared" si="13"/>
        <v>1</v>
      </c>
      <c r="L76" s="321">
        <f t="shared" si="14"/>
        <v>3.1699963404901048</v>
      </c>
      <c r="M76" s="321">
        <f t="shared" si="15"/>
        <v>3.1399963404901046</v>
      </c>
      <c r="N76" s="326">
        <f t="shared" si="16"/>
        <v>0.13290677291180941</v>
      </c>
      <c r="O76" s="326">
        <f t="shared" si="1"/>
        <v>0.1243548722701576</v>
      </c>
      <c r="P76" s="330">
        <f t="shared" si="4"/>
        <v>62.241181798217951</v>
      </c>
      <c r="Q76" s="326">
        <f t="shared" si="17"/>
        <v>110.46314145225952</v>
      </c>
      <c r="R76" s="276">
        <f>IF(H76&gt;0, rate1(1,$L$52,$L$51,$L$54,L76,$L$53,$L$50,P76),"")</f>
        <v>3613.6062902270401</v>
      </c>
      <c r="S76" s="321">
        <f t="shared" si="18"/>
        <v>0.24581803947927228</v>
      </c>
      <c r="T76" s="321">
        <f t="shared" si="19"/>
        <v>0.17622640141119716</v>
      </c>
      <c r="U76" s="326">
        <f t="shared" si="2"/>
        <v>3.1099963404901048</v>
      </c>
      <c r="V76" s="334">
        <f t="shared" si="20"/>
        <v>3.1099963404901048</v>
      </c>
      <c r="W76" s="326">
        <f t="shared" si="21"/>
        <v>5.8194335607186787E-4</v>
      </c>
      <c r="X76" s="326">
        <f t="shared" si="22"/>
        <v>102.29808957620071</v>
      </c>
      <c r="Y76" s="326">
        <f t="shared" si="5"/>
        <v>61.057539954436798</v>
      </c>
      <c r="Z76" s="107">
        <f>IF(H76&gt;0, rate1(1,$L$52,$L$51,$L$54,U76,$L$53,$L$50,Y76),"")</f>
        <v>3569.4152956192511</v>
      </c>
      <c r="AA76" s="334">
        <f t="shared" si="23"/>
        <v>0.2304664102033869</v>
      </c>
      <c r="AB76" s="334">
        <f t="shared" si="24"/>
        <v>7.5622866082515627E-4</v>
      </c>
      <c r="AC76" s="326">
        <f t="shared" si="25"/>
        <v>0.17622640141119716</v>
      </c>
      <c r="AD76" s="326">
        <f t="shared" si="26"/>
        <v>0.34047111851304979</v>
      </c>
      <c r="AE76" s="326">
        <f t="shared" si="27"/>
        <v>-0.130419388061877</v>
      </c>
      <c r="AF76" s="326">
        <f t="shared" si="28"/>
        <v>1030.8429058919739</v>
      </c>
      <c r="AG76" s="326">
        <f t="shared" si="29"/>
        <v>1027.2973368354913</v>
      </c>
      <c r="AH76" s="326">
        <f t="shared" si="30"/>
        <v>3.1699776183042432</v>
      </c>
      <c r="AI76" s="326">
        <f t="shared" si="31"/>
        <v>48.767460331193135</v>
      </c>
      <c r="AJ76" s="391">
        <f t="shared" si="32"/>
        <v>0.20603343916334385</v>
      </c>
      <c r="AK76" s="335">
        <f t="shared" si="33"/>
        <v>4.3880619019969237E-2</v>
      </c>
      <c r="AL76" s="41">
        <f t="shared" si="34"/>
        <v>2.9228754193305714E-2</v>
      </c>
      <c r="AM76" s="8" cm="1">
        <f t="array" ref="AM76">Balance($B$8,$B$11,$B$12,$H$7,B76,AK76,AL76)</f>
        <v>9.5022076575069156E-3</v>
      </c>
      <c r="AN76" s="8" cm="1">
        <f t="array" ref="AN76">getStorageByWaterLevel(B75)</f>
        <v>0.21863613167492491</v>
      </c>
      <c r="BA76" s="8"/>
    </row>
    <row r="77" spans="1:53" x14ac:dyDescent="0.25">
      <c r="A77" s="115"/>
      <c r="B77" s="326">
        <f t="shared" si="6"/>
        <v>1030.8429058919739</v>
      </c>
      <c r="C77" s="326">
        <f t="shared" si="7"/>
        <v>1027.2973368354913</v>
      </c>
      <c r="D77" s="326">
        <f t="shared" si="8"/>
        <v>3.1699776183042432</v>
      </c>
      <c r="E77" s="326">
        <f t="shared" si="3"/>
        <v>18.430108289905128</v>
      </c>
      <c r="F77" s="326">
        <f t="shared" si="9"/>
        <v>17.947970548264081</v>
      </c>
      <c r="G77" s="326">
        <f t="shared" si="10"/>
        <v>170.71593782872822</v>
      </c>
      <c r="H77" s="311">
        <f t="shared" si="11"/>
        <v>0.06</v>
      </c>
      <c r="I77" s="326">
        <f t="shared" si="12"/>
        <v>2.8364552451861531</v>
      </c>
      <c r="J77" s="326">
        <f t="shared" si="0"/>
        <v>42.18</v>
      </c>
      <c r="K77" s="333">
        <f t="shared" si="13"/>
        <v>1</v>
      </c>
      <c r="L77" s="321">
        <f t="shared" si="14"/>
        <v>3.2299776183042432</v>
      </c>
      <c r="M77" s="321">
        <f t="shared" si="15"/>
        <v>3.199977618304243</v>
      </c>
      <c r="N77" s="326">
        <f t="shared" si="16"/>
        <v>0.13546928373552003</v>
      </c>
      <c r="O77" s="326">
        <f t="shared" si="1"/>
        <v>0.12313392967888659</v>
      </c>
      <c r="P77" s="330">
        <f t="shared" si="4"/>
        <v>63.824596825618528</v>
      </c>
      <c r="Q77" s="326">
        <f t="shared" si="17"/>
        <v>128.29836843720886</v>
      </c>
      <c r="R77" s="276">
        <f>IF(H77&gt;0, rate1(1,$L$52,$L$51,$L$54,L77,$L$53,$L$50,P77),"")</f>
        <v>3671.781669060771</v>
      </c>
      <c r="S77" s="321">
        <f t="shared" si="18"/>
        <v>0.28377004199893002</v>
      </c>
      <c r="T77" s="321">
        <f t="shared" si="19"/>
        <v>0.18914216338227735</v>
      </c>
      <c r="U77" s="326">
        <f t="shared" si="2"/>
        <v>3.1699776183042432</v>
      </c>
      <c r="V77" s="334">
        <f t="shared" si="20"/>
        <v>3.1699776183042432</v>
      </c>
      <c r="W77" s="326">
        <f t="shared" si="21"/>
        <v>6.0460724926070242E-4</v>
      </c>
      <c r="X77" s="326">
        <f t="shared" si="22"/>
        <v>119.21293034017066</v>
      </c>
      <c r="Y77" s="326">
        <f t="shared" si="5"/>
        <v>62.633486927122796</v>
      </c>
      <c r="Z77" s="107">
        <f>IF(H77&gt;0, rate1(1,$L$52,$L$51,$L$54,U77,$L$53,$L$50,Y77),"")</f>
        <v>3628.1192045644952</v>
      </c>
      <c r="AA77" s="334">
        <f t="shared" si="23"/>
        <v>0.26684807608414807</v>
      </c>
      <c r="AB77" s="334">
        <f t="shared" si="24"/>
        <v>8.2466843438318066E-4</v>
      </c>
      <c r="AC77" s="326">
        <f t="shared" si="25"/>
        <v>0.18914216338227735</v>
      </c>
      <c r="AD77" s="326">
        <f t="shared" si="26"/>
        <v>0.31722170735000699</v>
      </c>
      <c r="AE77" s="326">
        <f t="shared" si="27"/>
        <v>-0.12726552529873272</v>
      </c>
      <c r="AF77" s="326">
        <f t="shared" si="28"/>
        <v>1030.7892330123273</v>
      </c>
      <c r="AG77" s="326">
        <f t="shared" si="29"/>
        <v>1027.108194672109</v>
      </c>
      <c r="AH77" s="326">
        <f t="shared" si="30"/>
        <v>3.2299692821573593</v>
      </c>
      <c r="AI77" s="326">
        <f t="shared" si="31"/>
        <v>51.512366591954596</v>
      </c>
      <c r="AJ77" s="391">
        <f t="shared" si="32"/>
        <v>0.22034242988333125</v>
      </c>
      <c r="AK77" s="335">
        <f t="shared" si="33"/>
        <v>5.1341395963699833E-2</v>
      </c>
      <c r="AL77" s="41">
        <f>IF(H77&gt;0, AL76+AI76*J76/1000000,"")</f>
        <v>3.128576567007544E-2</v>
      </c>
      <c r="AM77" s="8" cm="1">
        <f t="array" ref="AM77">Balance($B$8,$B$11,$B$12,$H$7,B77,AK77,AL77)</f>
        <v>1.0114430272936679E-2</v>
      </c>
      <c r="AN77" s="8" cm="1">
        <f t="array" ref="AN77">getStorageByWaterLevel(B76)</f>
        <v>0.21429782520011234</v>
      </c>
      <c r="BA77" s="8"/>
    </row>
    <row r="78" spans="1:53" x14ac:dyDescent="0.25">
      <c r="A78" s="115"/>
      <c r="B78" s="326">
        <f t="shared" si="6"/>
        <v>1030.7892330123273</v>
      </c>
      <c r="C78" s="326">
        <f t="shared" si="7"/>
        <v>1027.108194672109</v>
      </c>
      <c r="D78" s="326">
        <f t="shared" si="8"/>
        <v>3.2299692821573593</v>
      </c>
      <c r="E78" s="326">
        <f t="shared" si="3"/>
        <v>19.465367399254241</v>
      </c>
      <c r="F78" s="326">
        <f t="shared" si="9"/>
        <v>18.947737844579684</v>
      </c>
      <c r="G78" s="326">
        <f t="shared" si="10"/>
        <v>187.03070894025214</v>
      </c>
      <c r="H78" s="311">
        <f t="shared" si="11"/>
        <v>0.04</v>
      </c>
      <c r="I78" s="326">
        <f t="shared" si="12"/>
        <v>2.9448306721746125</v>
      </c>
      <c r="J78" s="326">
        <f t="shared" si="0"/>
        <v>42.18</v>
      </c>
      <c r="K78" s="333">
        <f t="shared" si="13"/>
        <v>1</v>
      </c>
      <c r="L78" s="321">
        <f t="shared" si="14"/>
        <v>3.2699692821573594</v>
      </c>
      <c r="M78" s="321">
        <f t="shared" si="15"/>
        <v>3.2499692821573594</v>
      </c>
      <c r="N78" s="326">
        <f t="shared" si="16"/>
        <v>9.2089870265907869E-2</v>
      </c>
      <c r="O78" s="326">
        <f t="shared" si="1"/>
        <v>0.12162529079849591</v>
      </c>
      <c r="P78" s="330">
        <f t="shared" si="4"/>
        <v>65.017461363826342</v>
      </c>
      <c r="Q78" s="326">
        <f t="shared" si="17"/>
        <v>146.44573489392573</v>
      </c>
      <c r="R78" s="276">
        <f>IF(H78&gt;0, rate1(1,$L$52,$L$51,$L$54,L78,$L$53,$L$50,P78),"")</f>
        <v>3714.9128353923506</v>
      </c>
      <c r="S78" s="321">
        <f t="shared" si="18"/>
        <v>0.32411878924830306</v>
      </c>
      <c r="T78" s="321">
        <f t="shared" si="19"/>
        <v>0.13625156137050767</v>
      </c>
      <c r="U78" s="326">
        <f t="shared" si="2"/>
        <v>3.2299692821573593</v>
      </c>
      <c r="V78" s="334">
        <f t="shared" si="20"/>
        <v>3.2299692821573593</v>
      </c>
      <c r="W78" s="326">
        <f t="shared" si="21"/>
        <v>6.2770811394496917E-4</v>
      </c>
      <c r="X78" s="326">
        <f t="shared" si="22"/>
        <v>138.06080347853356</v>
      </c>
      <c r="Y78" s="326">
        <f t="shared" si="5"/>
        <v>64.219701137579875</v>
      </c>
      <c r="Z78" s="107">
        <f>IF(H78&gt;0, rate1(1,$L$52,$L$51,$L$54,U78,$L$53,$L$50,Y78),"")</f>
        <v>3686.1331249137029</v>
      </c>
      <c r="AA78" s="334">
        <f t="shared" si="23"/>
        <v>0.307946653673421</v>
      </c>
      <c r="AB78" s="334">
        <f t="shared" si="24"/>
        <v>9.0702272776635722E-4</v>
      </c>
      <c r="AC78" s="326">
        <f t="shared" si="25"/>
        <v>0.13625156137050767</v>
      </c>
      <c r="AD78" s="326">
        <f t="shared" si="26"/>
        <v>0.29357461740367402</v>
      </c>
      <c r="AE78" s="326">
        <f t="shared" si="27"/>
        <v>-0.14534447438590667</v>
      </c>
      <c r="AF78" s="326">
        <f t="shared" si="28"/>
        <v>1030.7450713212227</v>
      </c>
      <c r="AG78" s="326">
        <f t="shared" si="29"/>
        <v>1026.9719431107385</v>
      </c>
      <c r="AH78" s="326">
        <f t="shared" si="30"/>
        <v>3.2701223585355694</v>
      </c>
      <c r="AI78" s="326">
        <f t="shared" si="31"/>
        <v>36.676920134552084</v>
      </c>
      <c r="AJ78" s="391">
        <f t="shared" si="32"/>
        <v>0.23053046325404017</v>
      </c>
      <c r="AK78" s="335">
        <f t="shared" si="33"/>
        <v>6.013537793622261E-2</v>
      </c>
      <c r="AL78" s="41">
        <f t="shared" si="34"/>
        <v>3.3458557292924088E-2</v>
      </c>
      <c r="AM78" s="8" cm="1">
        <f t="array" ref="AM78">Balance($B$8,$B$11,$B$12,$H$7,B78,AK78,AL78)</f>
        <v>1.1019509401634497E-2</v>
      </c>
      <c r="AN78" s="8" cm="1">
        <f t="array" ref="AN78">getStorageByWaterLevel(B77)</f>
        <v>0.20899638594867387</v>
      </c>
      <c r="BA78" s="8"/>
    </row>
    <row r="79" spans="1:53" x14ac:dyDescent="0.25">
      <c r="A79" s="115"/>
      <c r="B79" s="326">
        <f t="shared" si="6"/>
        <v>1030.7450713212227</v>
      </c>
      <c r="C79" s="326">
        <f t="shared" si="7"/>
        <v>1026.9719431107385</v>
      </c>
      <c r="D79" s="326">
        <f t="shared" si="8"/>
        <v>3.2701223585355694</v>
      </c>
      <c r="E79" s="326">
        <f t="shared" si="3"/>
        <v>19.465367399254241</v>
      </c>
      <c r="F79" s="326">
        <f t="shared" si="9"/>
        <v>19.465367399254241</v>
      </c>
      <c r="G79" s="326">
        <f t="shared" si="10"/>
        <v>199.30604626310628</v>
      </c>
      <c r="H79" s="311">
        <f t="shared" si="11"/>
        <v>0.04</v>
      </c>
      <c r="I79" s="326">
        <f t="shared" si="12"/>
        <v>3.0185025683873392</v>
      </c>
      <c r="J79" s="326">
        <f t="shared" si="0"/>
        <v>42.18</v>
      </c>
      <c r="K79" s="333">
        <f t="shared" si="13"/>
        <v>1</v>
      </c>
      <c r="L79" s="321">
        <f t="shared" si="14"/>
        <v>3.3101223585355695</v>
      </c>
      <c r="M79" s="321">
        <f t="shared" si="15"/>
        <v>3.2901223585355694</v>
      </c>
      <c r="N79" s="326">
        <f t="shared" si="16"/>
        <v>9.3239068312078288E-2</v>
      </c>
      <c r="O79" s="326">
        <f t="shared" si="1"/>
        <v>0.11975609210352831</v>
      </c>
      <c r="P79" s="330">
        <f t="shared" si="4"/>
        <v>66.087922231859167</v>
      </c>
      <c r="Q79" s="326">
        <f t="shared" si="17"/>
        <v>153.52382991914163</v>
      </c>
      <c r="R79" s="276">
        <f>IF(H79&gt;0, rate1(1,$L$52,$L$51,$L$54,L79,$L$53,$L$50,P79),"")</f>
        <v>3753.1206793864958</v>
      </c>
      <c r="S79" s="321">
        <f t="shared" si="18"/>
        <v>0.34157466522745594</v>
      </c>
      <c r="T79" s="321">
        <f t="shared" si="19"/>
        <v>0.14160917478105264</v>
      </c>
      <c r="U79" s="326">
        <f t="shared" si="2"/>
        <v>3.2701223585355694</v>
      </c>
      <c r="V79" s="334">
        <f t="shared" si="20"/>
        <v>3.2701223585355694</v>
      </c>
      <c r="W79" s="326">
        <f t="shared" si="21"/>
        <v>6.4341171532866781E-4</v>
      </c>
      <c r="X79" s="326">
        <f t="shared" si="22"/>
        <v>149.97654672596468</v>
      </c>
      <c r="Y79" s="326">
        <f t="shared" si="5"/>
        <v>65.286893608861661</v>
      </c>
      <c r="Z79" s="107">
        <f>IF(H79&gt;0, rate1(1,$L$52,$L$51,$L$54,U79,$L$53,$L$50,Y79),"")</f>
        <v>3724.5735984427915</v>
      </c>
      <c r="AA79" s="334">
        <f t="shared" si="23"/>
        <v>0.33623984244504784</v>
      </c>
      <c r="AB79" s="334">
        <f t="shared" si="24"/>
        <v>9.6934368236074842E-4</v>
      </c>
      <c r="AC79" s="326">
        <f t="shared" si="25"/>
        <v>0.14160917478105264</v>
      </c>
      <c r="AD79" s="326">
        <f t="shared" si="26"/>
        <v>0.2824675736006903</v>
      </c>
      <c r="AE79" s="326">
        <f t="shared" si="27"/>
        <v>-7.9946839246300236E-2</v>
      </c>
      <c r="AF79" s="326">
        <f t="shared" si="28"/>
        <v>1030.6967012147536</v>
      </c>
      <c r="AG79" s="326">
        <f t="shared" si="29"/>
        <v>1026.8303339359575</v>
      </c>
      <c r="AH79" s="326">
        <f t="shared" si="30"/>
        <v>3.3102803420003473</v>
      </c>
      <c r="AI79" s="326">
        <f t="shared" si="31"/>
        <v>37.731047541002816</v>
      </c>
      <c r="AJ79" s="391">
        <f t="shared" si="32"/>
        <v>0.24101130979320762</v>
      </c>
      <c r="AK79" s="335">
        <f t="shared" si="33"/>
        <v>6.6995088310732892E-2</v>
      </c>
      <c r="AL79" s="41">
        <f t="shared" si="34"/>
        <v>3.5005589784199494E-2</v>
      </c>
      <c r="AM79" s="8" cm="1">
        <f t="array" ref="AM79">Balance($B$8,$B$11,$B$12,$H$7,B79,AK79,AL79)</f>
        <v>1.0757031146932938E-2</v>
      </c>
      <c r="AN79" s="8" cm="1">
        <f t="array" ref="AN79">getStorageByWaterLevel(B78)</f>
        <v>0.2025185689919487</v>
      </c>
      <c r="BA79" s="8"/>
    </row>
    <row r="80" spans="1:53" x14ac:dyDescent="0.25">
      <c r="A80" s="115"/>
      <c r="B80" s="326">
        <f t="shared" si="6"/>
        <v>1030.6967012147536</v>
      </c>
      <c r="C80" s="326">
        <f t="shared" si="7"/>
        <v>1026.8303339359575</v>
      </c>
      <c r="D80" s="326">
        <f t="shared" si="8"/>
        <v>3.3102803420003473</v>
      </c>
      <c r="E80" s="326">
        <f t="shared" si="3"/>
        <v>19.465367399254241</v>
      </c>
      <c r="F80" s="326">
        <f t="shared" si="9"/>
        <v>19.465367399254241</v>
      </c>
      <c r="G80" s="326">
        <f t="shared" si="10"/>
        <v>206.64881881232228</v>
      </c>
      <c r="H80" s="311">
        <f t="shared" si="11"/>
        <v>0.04</v>
      </c>
      <c r="I80" s="326">
        <f t="shared" si="12"/>
        <v>3.0930938230369067</v>
      </c>
      <c r="J80" s="326">
        <f t="shared" si="0"/>
        <v>42.18</v>
      </c>
      <c r="K80" s="333">
        <f t="shared" si="13"/>
        <v>1</v>
      </c>
      <c r="L80" s="321">
        <f t="shared" si="14"/>
        <v>3.3502803420003473</v>
      </c>
      <c r="M80" s="321">
        <f t="shared" si="15"/>
        <v>3.3302803420003473</v>
      </c>
      <c r="N80" s="326">
        <f t="shared" si="16"/>
        <v>9.4388600848716919E-2</v>
      </c>
      <c r="O80" s="326">
        <f t="shared" si="1"/>
        <v>0.11821812775498478</v>
      </c>
      <c r="P80" s="330">
        <f t="shared" si="4"/>
        <v>67.16287409388714</v>
      </c>
      <c r="Q80" s="326">
        <f t="shared" si="17"/>
        <v>160.77771175971233</v>
      </c>
      <c r="R80" s="276">
        <f>IF(H80&gt;0, rate1(1,$L$52,$L$51,$L$54,L80,$L$53,$L$50,P80),"")</f>
        <v>3791.0241881882257</v>
      </c>
      <c r="S80" s="321">
        <f t="shared" si="18"/>
        <v>0.35874446644389257</v>
      </c>
      <c r="T80" s="321">
        <f t="shared" si="19"/>
        <v>0.14719342899901583</v>
      </c>
      <c r="U80" s="326">
        <f t="shared" si="2"/>
        <v>3.3102803420003473</v>
      </c>
      <c r="V80" s="334">
        <f t="shared" si="20"/>
        <v>3.3102803420003473</v>
      </c>
      <c r="W80" s="326">
        <f t="shared" si="21"/>
        <v>6.5931128341656375E-4</v>
      </c>
      <c r="X80" s="326">
        <f t="shared" si="22"/>
        <v>157.14303956917476</v>
      </c>
      <c r="Y80" s="326">
        <f t="shared" si="5"/>
        <v>66.358603055019557</v>
      </c>
      <c r="Z80" s="107">
        <f>IF(H80&gt;0, rate1(1,$L$52,$L$51,$L$54,U80,$L$53,$L$50,Y80),"")</f>
        <v>3762.708589516174</v>
      </c>
      <c r="AA80" s="334">
        <f t="shared" si="23"/>
        <v>0.35327303339844729</v>
      </c>
      <c r="AB80" s="334">
        <f t="shared" si="24"/>
        <v>1.0194584692844023E-3</v>
      </c>
      <c r="AC80" s="326">
        <f t="shared" si="25"/>
        <v>0.14719342899901583</v>
      </c>
      <c r="AD80" s="326">
        <f t="shared" si="26"/>
        <v>0.27175126139813927</v>
      </c>
      <c r="AE80" s="326">
        <f t="shared" si="27"/>
        <v>-7.4212019298218079E-2</v>
      </c>
      <c r="AF80" s="326">
        <f t="shared" si="28"/>
        <v>1030.6438963866033</v>
      </c>
      <c r="AG80" s="326">
        <f t="shared" si="29"/>
        <v>1026.6831405069584</v>
      </c>
      <c r="AH80" s="326">
        <f t="shared" si="30"/>
        <v>3.350443197579112</v>
      </c>
      <c r="AI80" s="326">
        <f t="shared" si="31"/>
        <v>38.826824017010892</v>
      </c>
      <c r="AJ80" s="391">
        <f t="shared" si="32"/>
        <v>0.25179653868682178</v>
      </c>
      <c r="AK80" s="335">
        <f t="shared" si="33"/>
        <v>7.4515114217495459E-2</v>
      </c>
      <c r="AL80" s="41">
        <f t="shared" si="34"/>
        <v>3.659708536947899E-2</v>
      </c>
      <c r="AM80" s="8" cm="1">
        <f t="array" ref="AM80">Balance($B$8,$B$11,$B$12,$H$7,B80,AK80,AL80)</f>
        <v>1.3040515318400036E-2</v>
      </c>
      <c r="AN80" s="8" cm="1">
        <f t="array" ref="AN80">getStorageByWaterLevel(B79)</f>
        <v>0.19726389699782484</v>
      </c>
      <c r="BA80" s="8"/>
    </row>
    <row r="81" spans="1:53" x14ac:dyDescent="0.25">
      <c r="A81" s="115"/>
      <c r="B81" s="326">
        <f t="shared" si="6"/>
        <v>1030.6438963866033</v>
      </c>
      <c r="C81" s="326">
        <f t="shared" si="7"/>
        <v>1026.6831405069584</v>
      </c>
      <c r="D81" s="326">
        <f t="shared" si="8"/>
        <v>3.350443197579112</v>
      </c>
      <c r="E81" s="326">
        <f t="shared" si="3"/>
        <v>19.465367399254241</v>
      </c>
      <c r="F81" s="326">
        <f t="shared" si="9"/>
        <v>19.465367399254241</v>
      </c>
      <c r="G81" s="326">
        <f t="shared" si="10"/>
        <v>214.17067586175534</v>
      </c>
      <c r="H81" s="311">
        <f t="shared" si="11"/>
        <v>0.04</v>
      </c>
      <c r="I81" s="326">
        <f t="shared" si="12"/>
        <v>3.1686047037159373</v>
      </c>
      <c r="J81" s="326">
        <f t="shared" si="0"/>
        <v>42.18</v>
      </c>
      <c r="K81" s="333">
        <f t="shared" si="13"/>
        <v>1</v>
      </c>
      <c r="L81" s="321">
        <f t="shared" si="14"/>
        <v>3.3904431975791121</v>
      </c>
      <c r="M81" s="321">
        <f t="shared" si="15"/>
        <v>3.370443197579112</v>
      </c>
      <c r="N81" s="326">
        <f t="shared" si="16"/>
        <v>9.553846694560697E-2</v>
      </c>
      <c r="O81" s="326">
        <f t="shared" si="1"/>
        <v>0.11653360215318007</v>
      </c>
      <c r="P81" s="330">
        <f t="shared" si="4"/>
        <v>68.242282609692154</v>
      </c>
      <c r="Q81" s="326">
        <f t="shared" si="17"/>
        <v>168.20957354371623</v>
      </c>
      <c r="R81" s="276">
        <f>IF(H81&gt;0, rate1(1,$L$52,$L$51,$L$54,L81,$L$53,$L$50,P81),"")</f>
        <v>3828.6248139632717</v>
      </c>
      <c r="S81" s="321">
        <f t="shared" si="18"/>
        <v>0.37701335012547299</v>
      </c>
      <c r="T81" s="321">
        <f t="shared" si="19"/>
        <v>0.15335556061249297</v>
      </c>
      <c r="U81" s="326">
        <f t="shared" si="2"/>
        <v>3.350443197579112</v>
      </c>
      <c r="V81" s="334">
        <f t="shared" si="20"/>
        <v>3.350443197579112</v>
      </c>
      <c r="W81" s="326">
        <f t="shared" si="21"/>
        <v>6.7540687523948151E-4</v>
      </c>
      <c r="X81" s="326">
        <f t="shared" si="22"/>
        <v>164.48643818060336</v>
      </c>
      <c r="Y81" s="326">
        <f t="shared" si="5"/>
        <v>67.434794621983485</v>
      </c>
      <c r="Z81" s="107">
        <f>IF(H81&gt;0, rate1(1,$L$52,$L$51,$L$54,U81,$L$53,$L$50,Y81),"")</f>
        <v>3800.5395032947254</v>
      </c>
      <c r="AA81" s="334">
        <f t="shared" si="23"/>
        <v>0.37139296615024986</v>
      </c>
      <c r="AB81" s="334">
        <f t="shared" si="24"/>
        <v>1.0744500759132731E-3</v>
      </c>
      <c r="AC81" s="326">
        <f t="shared" si="25"/>
        <v>0.15335556061249297</v>
      </c>
      <c r="AD81" s="326">
        <f t="shared" si="26"/>
        <v>0.2608317549115427</v>
      </c>
      <c r="AE81" s="326">
        <f t="shared" si="27"/>
        <v>-7.2663737786716073E-2</v>
      </c>
      <c r="AF81" s="326">
        <f t="shared" si="28"/>
        <v>1030.5860792929363</v>
      </c>
      <c r="AG81" s="326">
        <f t="shared" si="29"/>
        <v>1026.5297849463459</v>
      </c>
      <c r="AH81" s="326">
        <f t="shared" si="30"/>
        <v>3.3906108915461752</v>
      </c>
      <c r="AI81" s="326">
        <f t="shared" si="31"/>
        <v>40.054998351678172</v>
      </c>
      <c r="AJ81" s="391">
        <f t="shared" si="32"/>
        <v>0.26292292711784349</v>
      </c>
      <c r="AK81" s="335">
        <f t="shared" si="33"/>
        <v>8.2538631538844665E-2</v>
      </c>
      <c r="AL81" s="41">
        <f t="shared" si="34"/>
        <v>3.8234800806516513E-2</v>
      </c>
      <c r="AM81" s="8" cm="1">
        <f t="array" ref="AM81">Balance($B$8,$B$11,$B$12,$H$7,B81,AK81,AL81)</f>
        <v>1.5175121180668445E-2</v>
      </c>
      <c r="AN81" s="8" cm="1">
        <f t="array" ref="AN81">getStorageByWaterLevel(B80)</f>
        <v>0.1915864139130973</v>
      </c>
      <c r="BA81" s="8"/>
    </row>
    <row r="82" spans="1:53" x14ac:dyDescent="0.25">
      <c r="A82" s="115"/>
      <c r="B82" s="326">
        <f t="shared" si="6"/>
        <v>1030.5860792929363</v>
      </c>
      <c r="C82" s="326">
        <f t="shared" si="7"/>
        <v>1026.5297849463459</v>
      </c>
      <c r="D82" s="326">
        <f t="shared" si="8"/>
        <v>3.3906108915461752</v>
      </c>
      <c r="E82" s="326">
        <f t="shared" si="3"/>
        <v>19.465367399254241</v>
      </c>
      <c r="F82" s="326">
        <f t="shared" si="9"/>
        <v>19.465367399254241</v>
      </c>
      <c r="G82" s="326">
        <f t="shared" si="10"/>
        <v>221.87381240942042</v>
      </c>
      <c r="H82" s="311">
        <f t="shared" si="11"/>
        <v>0.04</v>
      </c>
      <c r="I82" s="326">
        <f t="shared" si="12"/>
        <v>3.2450354772723586</v>
      </c>
      <c r="J82" s="326">
        <f t="shared" si="0"/>
        <v>42.18</v>
      </c>
      <c r="K82" s="333">
        <f t="shared" si="13"/>
        <v>1</v>
      </c>
      <c r="L82" s="321">
        <f t="shared" si="14"/>
        <v>3.4306108915461753</v>
      </c>
      <c r="M82" s="321">
        <f t="shared" si="15"/>
        <v>3.4106108915461752</v>
      </c>
      <c r="N82" s="326">
        <f t="shared" si="16"/>
        <v>9.6688665707581833E-2</v>
      </c>
      <c r="O82" s="326">
        <f t="shared" si="1"/>
        <v>0.11469463400918775</v>
      </c>
      <c r="P82" s="330">
        <f t="shared" si="4"/>
        <v>69.326114126927834</v>
      </c>
      <c r="Q82" s="326">
        <f t="shared" si="17"/>
        <v>175.8216095837561</v>
      </c>
      <c r="R82" s="276">
        <f>IF(H82&gt;0, rate1(1,$L$52,$L$51,$L$54,L82,$L$53,$L$50,P82),"")</f>
        <v>3865.9240715972069</v>
      </c>
      <c r="S82" s="321">
        <f t="shared" si="18"/>
        <v>0.39652980057419213</v>
      </c>
      <c r="T82" s="321">
        <f t="shared" si="19"/>
        <v>0.16022111083460217</v>
      </c>
      <c r="U82" s="326">
        <f t="shared" si="2"/>
        <v>3.3906108915461752</v>
      </c>
      <c r="V82" s="334">
        <f t="shared" si="20"/>
        <v>3.3906108915461752</v>
      </c>
      <c r="W82" s="326">
        <f t="shared" si="21"/>
        <v>6.9169854768524885E-4</v>
      </c>
      <c r="X82" s="326">
        <f t="shared" si="22"/>
        <v>172.00893656139155</v>
      </c>
      <c r="Y82" s="326">
        <f t="shared" si="5"/>
        <v>68.515434159590626</v>
      </c>
      <c r="Z82" s="107">
        <f>IF(H82&gt;0, rate1(1,$L$52,$L$51,$L$54,U82,$L$53,$L$50,Y82),"")</f>
        <v>3838.0678108951997</v>
      </c>
      <c r="AA82" s="334">
        <f t="shared" si="23"/>
        <v>0.39074665361901723</v>
      </c>
      <c r="AB82" s="334">
        <f t="shared" si="24"/>
        <v>1.1353217044994461E-3</v>
      </c>
      <c r="AC82" s="326">
        <f t="shared" si="25"/>
        <v>0.16022111083460217</v>
      </c>
      <c r="AD82" s="326">
        <f t="shared" si="26"/>
        <v>0.24965499110346573</v>
      </c>
      <c r="AE82" s="326">
        <f t="shared" si="27"/>
        <v>-7.1285684336774097E-2</v>
      </c>
      <c r="AF82" s="326">
        <f t="shared" si="28"/>
        <v>1030.5225468478093</v>
      </c>
      <c r="AG82" s="326">
        <f t="shared" si="29"/>
        <v>1026.3695638355114</v>
      </c>
      <c r="AH82" s="326">
        <f t="shared" si="30"/>
        <v>3.430783391365162</v>
      </c>
      <c r="AI82" s="326">
        <f t="shared" si="31"/>
        <v>41.444453607286391</v>
      </c>
      <c r="AJ82" s="391">
        <f t="shared" si="32"/>
        <v>0.27443527534208972</v>
      </c>
      <c r="AK82" s="335">
        <f t="shared" si="33"/>
        <v>9.1117237607465068E-2</v>
      </c>
      <c r="AL82" s="41">
        <f t="shared" si="34"/>
        <v>3.99243206369903E-2</v>
      </c>
      <c r="AM82" s="8" cm="1">
        <f t="array" ref="AM82">Balance($B$8,$B$11,$B$12,$H$7,B82,AK82,AL82)</f>
        <v>1.7214279897082893E-2</v>
      </c>
      <c r="AN82" s="8" cm="1">
        <f t="array" ref="AN82">getStorageByWaterLevel(B81)</f>
        <v>0.18548143027606853</v>
      </c>
      <c r="BA82" s="8"/>
    </row>
    <row r="83" spans="1:53" x14ac:dyDescent="0.25">
      <c r="A83" s="115"/>
      <c r="B83" s="326">
        <f t="shared" si="6"/>
        <v>1030.5225468478093</v>
      </c>
      <c r="C83" s="326">
        <f t="shared" si="7"/>
        <v>1026.3695638355114</v>
      </c>
      <c r="D83" s="326">
        <f t="shared" si="8"/>
        <v>3.430783391365162</v>
      </c>
      <c r="E83" s="326">
        <f t="shared" si="3"/>
        <v>19.465367399254241</v>
      </c>
      <c r="F83" s="326">
        <f t="shared" si="9"/>
        <v>19.465367399254241</v>
      </c>
      <c r="G83" s="326">
        <f t="shared" si="10"/>
        <v>229.76042463594533</v>
      </c>
      <c r="H83" s="311">
        <f t="shared" si="11"/>
        <v>0.04</v>
      </c>
      <c r="I83" s="326">
        <f t="shared" si="12"/>
        <v>3.3223864098383276</v>
      </c>
      <c r="J83" s="326">
        <f t="shared" si="0"/>
        <v>42.18</v>
      </c>
      <c r="K83" s="333">
        <f t="shared" si="13"/>
        <v>1</v>
      </c>
      <c r="L83" s="321">
        <f t="shared" si="14"/>
        <v>3.470783391365162</v>
      </c>
      <c r="M83" s="321">
        <f t="shared" si="15"/>
        <v>3.450783391365162</v>
      </c>
      <c r="N83" s="326">
        <f t="shared" si="16"/>
        <v>9.7839196272877516E-2</v>
      </c>
      <c r="O83" s="326">
        <f t="shared" si="1"/>
        <v>0.11268110992140912</v>
      </c>
      <c r="P83" s="330">
        <f t="shared" si="4"/>
        <v>70.414335659539105</v>
      </c>
      <c r="Q83" s="326">
        <f t="shared" si="17"/>
        <v>183.61601537566622</v>
      </c>
      <c r="R83" s="276">
        <f>IF(H83&gt;0, rate1(1,$L$52,$L$51,$L$54,L83,$L$53,$L$50,P83),"")</f>
        <v>3902.9235344367744</v>
      </c>
      <c r="S83" s="321">
        <f t="shared" si="18"/>
        <v>0.41751242043341924</v>
      </c>
      <c r="T83" s="321">
        <f t="shared" si="19"/>
        <v>0.16796786696409566</v>
      </c>
      <c r="U83" s="326">
        <f t="shared" si="2"/>
        <v>3.430783391365162</v>
      </c>
      <c r="V83" s="334">
        <f t="shared" si="20"/>
        <v>3.430783391365162</v>
      </c>
      <c r="W83" s="326">
        <f t="shared" si="21"/>
        <v>7.0818635747471603E-4</v>
      </c>
      <c r="X83" s="326">
        <f t="shared" si="22"/>
        <v>179.71272989674023</v>
      </c>
      <c r="Y83" s="326">
        <f t="shared" si="5"/>
        <v>69.600488199325596</v>
      </c>
      <c r="Z83" s="107">
        <f>IF(H83&gt;0, rate1(1,$L$52,$L$51,$L$54,U83,$L$53,$L$50,Y83),"")</f>
        <v>3875.2950449712052</v>
      </c>
      <c r="AA83" s="334">
        <f t="shared" si="23"/>
        <v>0.41155032794244534</v>
      </c>
      <c r="AB83" s="334">
        <f t="shared" si="24"/>
        <v>1.2034782091023923E-3</v>
      </c>
      <c r="AC83" s="326">
        <f t="shared" si="25"/>
        <v>0.16796786696409566</v>
      </c>
      <c r="AD83" s="326">
        <f t="shared" si="26"/>
        <v>0.23814078682412684</v>
      </c>
      <c r="AE83" s="326">
        <f t="shared" si="27"/>
        <v>-7.0168135179734067E-2</v>
      </c>
      <c r="AF83" s="326">
        <f t="shared" si="28"/>
        <v>1030.452418177118</v>
      </c>
      <c r="AG83" s="326">
        <f t="shared" si="29"/>
        <v>1026.2015959685473</v>
      </c>
      <c r="AH83" s="326">
        <f t="shared" si="30"/>
        <v>3.4709606656341125</v>
      </c>
      <c r="AI83" s="326">
        <f t="shared" si="31"/>
        <v>43.036422692389458</v>
      </c>
      <c r="AJ83" s="391">
        <f t="shared" si="32"/>
        <v>0.28638983720108679</v>
      </c>
      <c r="AK83" s="335">
        <f t="shared" si="33"/>
        <v>0.10031267653253906</v>
      </c>
      <c r="AL83" s="41">
        <f t="shared" si="34"/>
        <v>4.1672447690145643E-2</v>
      </c>
      <c r="AM83" s="8" cm="1">
        <f t="array" ref="AM83">Balance($B$8,$B$11,$B$12,$H$7,B83,AK83,AL83)</f>
        <v>1.9212007757668816E-2</v>
      </c>
      <c r="AN83" s="8" cm="1">
        <f t="array" ref="AN83">getStorageByWaterLevel(B82)</f>
        <v>0.17890832793385733</v>
      </c>
      <c r="BA83" s="8"/>
    </row>
    <row r="84" spans="1:53" x14ac:dyDescent="0.25">
      <c r="A84" s="115"/>
      <c r="B84" s="326">
        <f t="shared" si="6"/>
        <v>1030.452418177118</v>
      </c>
      <c r="C84" s="326">
        <f t="shared" si="7"/>
        <v>1026.2015959685473</v>
      </c>
      <c r="D84" s="326">
        <f t="shared" si="8"/>
        <v>3.4709606656341125</v>
      </c>
      <c r="E84" s="326">
        <f t="shared" si="3"/>
        <v>19.465367399254241</v>
      </c>
      <c r="F84" s="326">
        <f t="shared" si="9"/>
        <v>19.465367399254241</v>
      </c>
      <c r="G84" s="326">
        <f t="shared" si="10"/>
        <v>237.83270990325232</v>
      </c>
      <c r="H84" s="311">
        <f t="shared" si="11"/>
        <v>0.04</v>
      </c>
      <c r="I84" s="326">
        <f t="shared" si="12"/>
        <v>3.4006577668566025</v>
      </c>
      <c r="J84" s="326">
        <f t="shared" si="0"/>
        <v>42.18</v>
      </c>
      <c r="K84" s="333">
        <f t="shared" si="13"/>
        <v>1</v>
      </c>
      <c r="L84" s="321">
        <f t="shared" si="14"/>
        <v>3.5109606656341126</v>
      </c>
      <c r="M84" s="321">
        <f t="shared" si="15"/>
        <v>3.4909606656341126</v>
      </c>
      <c r="N84" s="326">
        <f t="shared" si="16"/>
        <v>9.8990057811629839E-2</v>
      </c>
      <c r="O84" s="326">
        <f t="shared" si="1"/>
        <v>0.11046854438921946</v>
      </c>
      <c r="P84" s="330">
        <f t="shared" si="4"/>
        <v>71.506914867083893</v>
      </c>
      <c r="Q84" s="326">
        <f t="shared" si="17"/>
        <v>191.59498759716362</v>
      </c>
      <c r="R84" s="276">
        <f>IF(H84&gt;0, rate1(1,$L$52,$L$51,$L$54,L84,$L$53,$L$50,P84),"")</f>
        <v>3939.6248302411977</v>
      </c>
      <c r="S84" s="321">
        <f t="shared" si="18"/>
        <v>0.44024116151399123</v>
      </c>
      <c r="T84" s="321">
        <f t="shared" si="19"/>
        <v>0.17684411751205265</v>
      </c>
      <c r="U84" s="326">
        <f t="shared" si="2"/>
        <v>3.4709606656341125</v>
      </c>
      <c r="V84" s="334">
        <f t="shared" si="20"/>
        <v>3.4709606656341125</v>
      </c>
      <c r="W84" s="326">
        <f t="shared" si="21"/>
        <v>7.2487036120172377E-4</v>
      </c>
      <c r="X84" s="326">
        <f t="shared" si="22"/>
        <v>187.60001455453053</v>
      </c>
      <c r="Y84" s="326">
        <f t="shared" si="5"/>
        <v>70.689923932998838</v>
      </c>
      <c r="Z84" s="107">
        <f>IF(H84&gt;0, rate1(1,$L$52,$L$51,$L$54,U84,$L$53,$L$50,Y84),"")</f>
        <v>3912.2227955118947</v>
      </c>
      <c r="AA84" s="334">
        <f t="shared" si="23"/>
        <v>0.43408088013532775</v>
      </c>
      <c r="AB84" s="334">
        <f t="shared" si="24"/>
        <v>1.2808727179513945E-3</v>
      </c>
      <c r="AC84" s="326">
        <f t="shared" si="25"/>
        <v>0.17684411751205265</v>
      </c>
      <c r="AD84" s="326">
        <f t="shared" si="26"/>
        <v>0.22618790244619721</v>
      </c>
      <c r="AE84" s="326">
        <f t="shared" si="27"/>
        <v>-6.9329866223118167E-2</v>
      </c>
      <c r="AF84" s="326">
        <f t="shared" si="28"/>
        <v>1030.3745641174175</v>
      </c>
      <c r="AG84" s="326">
        <f t="shared" si="29"/>
        <v>1026.0247518510353</v>
      </c>
      <c r="AH84" s="326">
        <f t="shared" si="30"/>
        <v>3.5111426840337621</v>
      </c>
      <c r="AI84" s="326">
        <f t="shared" si="31"/>
        <v>44.888568107949922</v>
      </c>
      <c r="AJ84" s="391">
        <f t="shared" si="32"/>
        <v>0.29885888389773957</v>
      </c>
      <c r="AK84" s="335">
        <f t="shared" si="33"/>
        <v>0.1102007432851545</v>
      </c>
      <c r="AL84" s="41">
        <f t="shared" si="34"/>
        <v>4.3487723999310633E-2</v>
      </c>
      <c r="AM84" s="8" cm="1">
        <f t="array" ref="AM84">Balance($B$8,$B$11,$B$12,$H$7,B84,AK84,AL84)</f>
        <v>2.1221483543659339E-2</v>
      </c>
      <c r="AN84" s="8" cm="1">
        <f t="array" ref="AN84">getStorageByWaterLevel(B83)</f>
        <v>0.17181970635005042</v>
      </c>
      <c r="BA84" s="8"/>
    </row>
    <row r="85" spans="1:53" x14ac:dyDescent="0.25">
      <c r="A85" s="115"/>
      <c r="B85" s="326">
        <f t="shared" si="6"/>
        <v>1030.3745641174175</v>
      </c>
      <c r="C85" s="326">
        <f t="shared" si="7"/>
        <v>1026.0247518510353</v>
      </c>
      <c r="D85" s="326">
        <f t="shared" si="8"/>
        <v>3.5111426840337621</v>
      </c>
      <c r="E85" s="326">
        <f t="shared" si="3"/>
        <v>19.465367399254241</v>
      </c>
      <c r="F85" s="326">
        <f t="shared" si="9"/>
        <v>19.465367399254241</v>
      </c>
      <c r="G85" s="326">
        <f t="shared" si="10"/>
        <v>246.09286675330594</v>
      </c>
      <c r="H85" s="311">
        <f t="shared" si="11"/>
        <v>0.04</v>
      </c>
      <c r="I85" s="326">
        <f t="shared" si="12"/>
        <v>3.4798498131058295</v>
      </c>
      <c r="J85" s="326">
        <f t="shared" si="0"/>
        <v>42.18</v>
      </c>
      <c r="K85" s="333">
        <f t="shared" si="13"/>
        <v>1</v>
      </c>
      <c r="L85" s="321">
        <f t="shared" si="14"/>
        <v>3.5511426840337621</v>
      </c>
      <c r="M85" s="321">
        <f t="shared" si="15"/>
        <v>3.5311426840337621</v>
      </c>
      <c r="N85" s="326">
        <f t="shared" si="16"/>
        <v>0.10014124952437697</v>
      </c>
      <c r="O85" s="326">
        <f t="shared" si="1"/>
        <v>0.10802626030461673</v>
      </c>
      <c r="P85" s="330">
        <f t="shared" si="4"/>
        <v>72.603820034926414</v>
      </c>
      <c r="Q85" s="326">
        <f t="shared" si="17"/>
        <v>199.76072410656772</v>
      </c>
      <c r="R85" s="276">
        <f>IF(H85&gt;0, rate1(1,$L$52,$L$51,$L$54,L85,$L$53,$L$50,P85),"")</f>
        <v>3976.0296373339593</v>
      </c>
      <c r="S85" s="321">
        <f t="shared" si="18"/>
        <v>0.4650837321278028</v>
      </c>
      <c r="T85" s="321">
        <f t="shared" si="19"/>
        <v>0.18720920551308196</v>
      </c>
      <c r="U85" s="326">
        <f t="shared" si="2"/>
        <v>3.5111426840337621</v>
      </c>
      <c r="V85" s="334">
        <f t="shared" si="20"/>
        <v>3.5111426840337621</v>
      </c>
      <c r="W85" s="326">
        <f t="shared" si="21"/>
        <v>7.4175061528691799E-4</v>
      </c>
      <c r="X85" s="326">
        <f t="shared" si="22"/>
        <v>195.67298808401443</v>
      </c>
      <c r="Y85" s="326">
        <f t="shared" si="5"/>
        <v>71.783709192330733</v>
      </c>
      <c r="Z85" s="107">
        <f>IF(H85&gt;0, rate1(1,$L$52,$L$51,$L$54,U85,$L$53,$L$50,Y85),"")</f>
        <v>3948.8527058484738</v>
      </c>
      <c r="AA85" s="334">
        <f t="shared" si="23"/>
        <v>0.45870196509634648</v>
      </c>
      <c r="AB85" s="334">
        <f t="shared" si="24"/>
        <v>1.3703183227312902E-3</v>
      </c>
      <c r="AC85" s="326">
        <f t="shared" si="25"/>
        <v>0.18720920551308196</v>
      </c>
      <c r="AD85" s="326">
        <f t="shared" si="26"/>
        <v>0.21366470676680932</v>
      </c>
      <c r="AE85" s="326">
        <f t="shared" si="27"/>
        <v>-6.8798689023493842E-2</v>
      </c>
      <c r="AF85" s="326">
        <f t="shared" si="28"/>
        <v>1030.2874961614289</v>
      </c>
      <c r="AG85" s="326">
        <f t="shared" si="29"/>
        <v>1025.8375426455223</v>
      </c>
      <c r="AH85" s="326">
        <f t="shared" si="30"/>
        <v>3.5513294172790499</v>
      </c>
      <c r="AI85" s="326">
        <f t="shared" si="31"/>
        <v>47.084459269426134</v>
      </c>
      <c r="AJ85" s="391">
        <f t="shared" si="32"/>
        <v>0.31193790036146907</v>
      </c>
      <c r="AK85" s="335">
        <f t="shared" si="33"/>
        <v>0.12087671308194493</v>
      </c>
      <c r="AL85" s="41">
        <f t="shared" si="34"/>
        <v>4.5381123802103962E-2</v>
      </c>
      <c r="AM85" s="8" cm="1">
        <f t="array" ref="AM85">Balance($B$8,$B$11,$B$12,$H$7,B85,AK85,AL85)</f>
        <v>2.3300221814399374E-2</v>
      </c>
      <c r="AN85" s="8" cm="1">
        <f t="array" ref="AN85">getStorageByWaterLevel(B84)</f>
        <v>0.16415833124698925</v>
      </c>
      <c r="BA85" s="8"/>
    </row>
    <row r="86" spans="1:53" x14ac:dyDescent="0.25">
      <c r="A86" s="115"/>
      <c r="B86" s="326">
        <f t="shared" si="6"/>
        <v>1030.2874961614289</v>
      </c>
      <c r="C86" s="326">
        <f t="shared" si="7"/>
        <v>1025.8375426455223</v>
      </c>
      <c r="D86" s="326">
        <f t="shared" si="8"/>
        <v>3.5513294172790499</v>
      </c>
      <c r="E86" s="326">
        <f t="shared" si="3"/>
        <v>19.465367399254241</v>
      </c>
      <c r="F86" s="326">
        <f t="shared" si="9"/>
        <v>19.465367399254241</v>
      </c>
      <c r="G86" s="326">
        <f t="shared" si="10"/>
        <v>254.54309490698367</v>
      </c>
      <c r="H86" s="311">
        <f t="shared" si="11"/>
        <v>0.04</v>
      </c>
      <c r="I86" s="326">
        <f t="shared" si="12"/>
        <v>3.55996281272528</v>
      </c>
      <c r="J86" s="326">
        <f t="shared" si="0"/>
        <v>42.18</v>
      </c>
      <c r="K86" s="333">
        <f t="shared" si="13"/>
        <v>1</v>
      </c>
      <c r="L86" s="321">
        <f t="shared" si="14"/>
        <v>3.59132941727905</v>
      </c>
      <c r="M86" s="321">
        <f t="shared" si="15"/>
        <v>3.57132941727905</v>
      </c>
      <c r="N86" s="326">
        <f t="shared" si="16"/>
        <v>0.10129277064072717</v>
      </c>
      <c r="O86" s="326">
        <f t="shared" si="1"/>
        <v>0.10531493369519992</v>
      </c>
      <c r="P86" s="330">
        <f t="shared" si="4"/>
        <v>73.705020055264228</v>
      </c>
      <c r="Q86" s="326">
        <f t="shared" si="17"/>
        <v>208.1154239416428</v>
      </c>
      <c r="R86" s="276">
        <f>IF(H86&gt;0, rate1(1,$L$52,$L$51,$L$54,L86,$L$53,$L$50,P86),"")</f>
        <v>4012.139680945651</v>
      </c>
      <c r="S86" s="321">
        <f t="shared" si="18"/>
        <v>0.49253632425891414</v>
      </c>
      <c r="T86" s="321">
        <f t="shared" si="19"/>
        <v>0.19960595306216158</v>
      </c>
      <c r="U86" s="326">
        <f t="shared" si="2"/>
        <v>3.5513294172790499</v>
      </c>
      <c r="V86" s="334">
        <f t="shared" si="20"/>
        <v>3.5513294172790499</v>
      </c>
      <c r="W86" s="326">
        <f t="shared" si="21"/>
        <v>7.5882717604081051E-4</v>
      </c>
      <c r="X86" s="326">
        <f t="shared" si="22"/>
        <v>203.93384921462905</v>
      </c>
      <c r="Y86" s="326">
        <f t="shared" si="5"/>
        <v>72.881812429400895</v>
      </c>
      <c r="Z86" s="107">
        <f>IF(H86&gt;0, rate1(1,$L$52,$L$51,$L$54,U86,$L$53,$L$50,Y86),"")</f>
        <v>3985.1864688587307</v>
      </c>
      <c r="AA86" s="334">
        <f t="shared" si="23"/>
        <v>0.48590426470764769</v>
      </c>
      <c r="AB86" s="334">
        <f t="shared" si="24"/>
        <v>1.4760425421722009E-3</v>
      </c>
      <c r="AC86" s="326">
        <f t="shared" si="25"/>
        <v>0.19960595306216158</v>
      </c>
      <c r="AD86" s="326">
        <f t="shared" si="26"/>
        <v>0.20039482483542534</v>
      </c>
      <c r="AE86" s="326">
        <f t="shared" si="27"/>
        <v>-6.8610971608563345E-2</v>
      </c>
      <c r="AF86" s="326">
        <f t="shared" si="28"/>
        <v>1030.1891829790075</v>
      </c>
      <c r="AG86" s="326">
        <f t="shared" si="29"/>
        <v>1025.63793669246</v>
      </c>
      <c r="AH86" s="326">
        <f t="shared" si="30"/>
        <v>3.5915208370730398</v>
      </c>
      <c r="AI86" s="326">
        <f t="shared" si="31"/>
        <v>49.750499467933523</v>
      </c>
      <c r="AJ86" s="391">
        <f t="shared" si="32"/>
        <v>0.32575748354700618</v>
      </c>
      <c r="AK86" s="335">
        <f t="shared" si="33"/>
        <v>0.13246386264308729</v>
      </c>
      <c r="AL86" s="41">
        <f t="shared" si="34"/>
        <v>4.7367146294088357E-2</v>
      </c>
      <c r="AM86" s="8" cm="1">
        <f t="array" ref="AM86">Balance($B$8,$B$11,$B$12,$H$7,B86,AK86,AL86)</f>
        <v>2.5516614664467065E-2</v>
      </c>
      <c r="AN86" s="8" cm="1">
        <f t="array" ref="AN86">getStorageByWaterLevel(B85)</f>
        <v>0.15585359221987202</v>
      </c>
      <c r="BA86" s="8"/>
    </row>
    <row r="87" spans="1:53" x14ac:dyDescent="0.25">
      <c r="A87" s="115"/>
      <c r="B87" s="326">
        <f t="shared" si="6"/>
        <v>1030.1891829790075</v>
      </c>
      <c r="C87" s="326">
        <f t="shared" si="7"/>
        <v>1025.63793669246</v>
      </c>
      <c r="D87" s="326">
        <f t="shared" si="8"/>
        <v>3.5915208370730398</v>
      </c>
      <c r="E87" s="326">
        <f t="shared" si="3"/>
        <v>19.465367399254241</v>
      </c>
      <c r="F87" s="326">
        <f t="shared" si="9"/>
        <v>19.465367399254241</v>
      </c>
      <c r="G87" s="326">
        <f t="shared" si="10"/>
        <v>263.18559526294308</v>
      </c>
      <c r="H87" s="311">
        <f t="shared" si="11"/>
        <v>0.04</v>
      </c>
      <c r="I87" s="326">
        <f t="shared" si="12"/>
        <v>3.6409970292379512</v>
      </c>
      <c r="J87" s="326">
        <f t="shared" si="0"/>
        <v>42.18</v>
      </c>
      <c r="K87" s="333">
        <f t="shared" si="13"/>
        <v>1</v>
      </c>
      <c r="L87" s="321">
        <f t="shared" si="14"/>
        <v>3.6315208370730399</v>
      </c>
      <c r="M87" s="321">
        <f t="shared" si="15"/>
        <v>3.6115208370730398</v>
      </c>
      <c r="N87" s="326">
        <f t="shared" si="16"/>
        <v>0.10244462041805313</v>
      </c>
      <c r="O87" s="326">
        <f t="shared" si="1"/>
        <v>0.10228272616732212</v>
      </c>
      <c r="P87" s="330">
        <f t="shared" si="4"/>
        <v>74.810484408927778</v>
      </c>
      <c r="Q87" s="326">
        <f t="shared" si="17"/>
        <v>216.66128731843867</v>
      </c>
      <c r="R87" s="276">
        <f>IF(H87&gt;0, rate1(1,$L$52,$L$51,$L$54,L87,$L$53,$L$50,P87),"")</f>
        <v>4047.9567297381022</v>
      </c>
      <c r="S87" s="321">
        <f t="shared" si="18"/>
        <v>0.52329087639194416</v>
      </c>
      <c r="T87" s="321">
        <f t="shared" si="19"/>
        <v>0.21489964287379948</v>
      </c>
      <c r="U87" s="326">
        <f t="shared" si="2"/>
        <v>3.5915208370730398</v>
      </c>
      <c r="V87" s="334">
        <f t="shared" si="20"/>
        <v>3.5915208370730398</v>
      </c>
      <c r="W87" s="326">
        <f t="shared" si="21"/>
        <v>7.7610009963713367E-4</v>
      </c>
      <c r="X87" s="326">
        <f t="shared" si="22"/>
        <v>212.3847978548101</v>
      </c>
      <c r="Y87" s="326">
        <f t="shared" si="5"/>
        <v>73.98420269789996</v>
      </c>
      <c r="Z87" s="107">
        <f>IF(H87&gt;0, rate1(1,$L$52,$L$51,$L$54,U87,$L$53,$L$50,Y87),"")</f>
        <v>4021.2258233594762</v>
      </c>
      <c r="AA87" s="334">
        <f t="shared" si="23"/>
        <v>0.51637198206534318</v>
      </c>
      <c r="AB87" s="334">
        <f t="shared" si="24"/>
        <v>1.6047459428663476E-3</v>
      </c>
      <c r="AC87" s="326">
        <f t="shared" si="25"/>
        <v>0.21489964287379948</v>
      </c>
      <c r="AD87" s="326">
        <f t="shared" si="26"/>
        <v>0.18613339447702168</v>
      </c>
      <c r="AE87" s="326">
        <f t="shared" si="27"/>
        <v>-6.8811762727598869E-2</v>
      </c>
      <c r="AF87" s="326">
        <f t="shared" si="28"/>
        <v>1030.0767279565516</v>
      </c>
      <c r="AG87" s="326">
        <f t="shared" si="29"/>
        <v>1025.4230370495861</v>
      </c>
      <c r="AH87" s="326">
        <f t="shared" si="30"/>
        <v>3.6317169160632639</v>
      </c>
      <c r="AI87" s="326">
        <f t="shared" si="31"/>
        <v>53.088423918924455</v>
      </c>
      <c r="AJ87" s="391">
        <f t="shared" si="32"/>
        <v>0.34050426796892963</v>
      </c>
      <c r="AK87" s="335">
        <f t="shared" si="33"/>
        <v>0.14512750875082334</v>
      </c>
      <c r="AL87" s="41">
        <f t="shared" si="34"/>
        <v>4.946562236164579E-2</v>
      </c>
      <c r="AM87" s="8" cm="1">
        <f t="array" ref="AM87">Balance($B$8,$B$11,$B$12,$H$7,B87,AK87,AL87)</f>
        <v>2.7959984723487739E-2</v>
      </c>
      <c r="AN87" s="8" cm="1">
        <f t="array" ref="AN87">getStorageByWaterLevel(B86)</f>
        <v>0.14681604026373979</v>
      </c>
      <c r="BA87" s="8"/>
    </row>
    <row r="88" spans="1:53" x14ac:dyDescent="0.25">
      <c r="A88" s="115"/>
      <c r="B88" s="326">
        <f t="shared" si="6"/>
        <v>1030.0767279565516</v>
      </c>
      <c r="C88" s="326">
        <f t="shared" si="7"/>
        <v>1025.4230370495861</v>
      </c>
      <c r="D88" s="326">
        <f t="shared" si="8"/>
        <v>3.6317169160632639</v>
      </c>
      <c r="E88" s="326">
        <f t="shared" si="3"/>
        <v>19.465367399254241</v>
      </c>
      <c r="F88" s="326">
        <f t="shared" si="9"/>
        <v>19.465367399254241</v>
      </c>
      <c r="G88" s="326">
        <f t="shared" si="10"/>
        <v>267.61974964469852</v>
      </c>
      <c r="H88" s="311">
        <f t="shared" si="11"/>
        <v>0.02</v>
      </c>
      <c r="I88" s="326">
        <f t="shared" si="12"/>
        <v>3.7229527255723953</v>
      </c>
      <c r="J88" s="326">
        <f t="shared" si="0"/>
        <v>42.18</v>
      </c>
      <c r="K88" s="333">
        <f t="shared" si="13"/>
        <v>1</v>
      </c>
      <c r="L88" s="321">
        <f t="shared" si="14"/>
        <v>3.6517169160632639</v>
      </c>
      <c r="M88" s="321">
        <f t="shared" si="15"/>
        <v>3.6417169160632641</v>
      </c>
      <c r="N88" s="326">
        <f t="shared" si="16"/>
        <v>5.2124610466115939E-2</v>
      </c>
      <c r="O88" s="326">
        <f t="shared" si="1"/>
        <v>9.8858895109814021E-2</v>
      </c>
      <c r="P88" s="330">
        <f t="shared" si="4"/>
        <v>75.504947062880916</v>
      </c>
      <c r="Q88" s="326">
        <f t="shared" si="17"/>
        <v>223.20827205264533</v>
      </c>
      <c r="R88" s="276">
        <f>IF(H88&gt;0, rate1(1,$L$52,$L$51,$L$54,L88,$L$53,$L$50,P88),"")</f>
        <v>4070.2390021591646</v>
      </c>
      <c r="S88" s="321">
        <f t="shared" si="18"/>
        <v>0.55472101841662058</v>
      </c>
      <c r="T88" s="321">
        <f t="shared" si="19"/>
        <v>0.11706056791803791</v>
      </c>
      <c r="U88" s="326">
        <f t="shared" si="2"/>
        <v>3.6317169160632639</v>
      </c>
      <c r="V88" s="334">
        <f t="shared" si="20"/>
        <v>3.6317169160632639</v>
      </c>
      <c r="W88" s="326">
        <f t="shared" si="21"/>
        <v>7.9356944212349845E-4</v>
      </c>
      <c r="X88" s="326">
        <f t="shared" si="22"/>
        <v>221.02803509083287</v>
      </c>
      <c r="Y88" s="326">
        <f t="shared" si="5"/>
        <v>75.090849635147308</v>
      </c>
      <c r="Z88" s="107">
        <f>IF(H88&gt;0, rate1(1,$L$52,$L$51,$L$54,U88,$L$53,$L$50,Y88),"")</f>
        <v>4056.972550678061</v>
      </c>
      <c r="AA88" s="334">
        <f t="shared" si="23"/>
        <v>0.55109889636276166</v>
      </c>
      <c r="AB88" s="334">
        <f t="shared" si="24"/>
        <v>1.7678046137413602E-3</v>
      </c>
      <c r="AC88" s="326">
        <f t="shared" si="25"/>
        <v>0.11706056791803791</v>
      </c>
      <c r="AD88" s="326">
        <f t="shared" si="26"/>
        <v>0.17085172535642715</v>
      </c>
      <c r="AE88" s="326">
        <f t="shared" si="27"/>
        <v>-9.2069281942812248E-2</v>
      </c>
      <c r="AF88" s="326">
        <f t="shared" si="28"/>
        <v>1030.0117919990996</v>
      </c>
      <c r="AG88" s="326">
        <f t="shared" si="29"/>
        <v>1025.305976481668</v>
      </c>
      <c r="AH88" s="326">
        <f t="shared" si="30"/>
        <v>3.651999171906176</v>
      </c>
      <c r="AI88" s="326">
        <f t="shared" si="31"/>
        <v>28.760121421847732</v>
      </c>
      <c r="AJ88" s="391">
        <f t="shared" si="32"/>
        <v>0.34849319058610956</v>
      </c>
      <c r="AK88" s="335">
        <f t="shared" si="33"/>
        <v>0.15909961720149693</v>
      </c>
      <c r="AL88" s="41">
        <f t="shared" si="34"/>
        <v>5.1704892082546021E-2</v>
      </c>
      <c r="AM88" s="8" cm="1">
        <f t="array" ref="AM88">Balance($B$8,$B$11,$B$12,$H$7,B88,AK88,AL88)</f>
        <v>3.0758263526431746E-2</v>
      </c>
      <c r="AN88" s="8" cm="1">
        <f t="array" ref="AN88">getStorageByWaterLevel(B87)</f>
        <v>0.13692860381116148</v>
      </c>
      <c r="BA88" s="8"/>
    </row>
    <row r="89" spans="1:53" x14ac:dyDescent="0.25">
      <c r="A89" s="115"/>
      <c r="B89" s="326">
        <f t="shared" si="6"/>
        <v>1030.0117919990996</v>
      </c>
      <c r="C89" s="326">
        <f t="shared" si="7"/>
        <v>1025.305976481668</v>
      </c>
      <c r="D89" s="326">
        <f t="shared" si="8"/>
        <v>3.651999171906176</v>
      </c>
      <c r="E89" s="326">
        <f t="shared" si="3"/>
        <v>19.465367399254241</v>
      </c>
      <c r="F89" s="326">
        <f t="shared" si="9"/>
        <v>19.465367399254241</v>
      </c>
      <c r="G89" s="326">
        <f t="shared" si="10"/>
        <v>272.10384887227633</v>
      </c>
      <c r="H89" s="311">
        <f t="shared" si="11"/>
        <v>0.02</v>
      </c>
      <c r="I89" s="326">
        <f t="shared" si="12"/>
        <v>3.7646524139452597</v>
      </c>
      <c r="J89" s="326">
        <f t="shared" si="0"/>
        <v>42.18</v>
      </c>
      <c r="K89" s="333">
        <f t="shared" si="13"/>
        <v>1</v>
      </c>
      <c r="L89" s="321">
        <f t="shared" si="14"/>
        <v>3.671999171906176</v>
      </c>
      <c r="M89" s="321">
        <f t="shared" si="15"/>
        <v>3.6619991719061762</v>
      </c>
      <c r="N89" s="326">
        <f t="shared" si="16"/>
        <v>5.2419776248843419E-2</v>
      </c>
      <c r="O89" s="326">
        <f t="shared" si="1"/>
        <v>9.4942563759592008E-2</v>
      </c>
      <c r="P89" s="330">
        <f t="shared" si="4"/>
        <v>76.065667750055511</v>
      </c>
      <c r="Q89" s="326">
        <f t="shared" si="17"/>
        <v>227.66719100472631</v>
      </c>
      <c r="R89" s="276">
        <f>IF(H89&gt;0, rate1(1,$L$52,$L$51,$L$54,L89,$L$53,$L$50,P89),"")</f>
        <v>4088.1087128999816</v>
      </c>
      <c r="S89" s="321">
        <f t="shared" si="18"/>
        <v>0.58656623272963748</v>
      </c>
      <c r="T89" s="321">
        <f t="shared" si="19"/>
        <v>0.12679123090244301</v>
      </c>
      <c r="U89" s="326">
        <f t="shared" si="2"/>
        <v>3.651999171906176</v>
      </c>
      <c r="V89" s="334">
        <f t="shared" si="20"/>
        <v>3.651999171906176</v>
      </c>
      <c r="W89" s="326">
        <f t="shared" si="21"/>
        <v>8.0245797788336404E-4</v>
      </c>
      <c r="X89" s="326">
        <f t="shared" si="22"/>
        <v>225.46256753910143</v>
      </c>
      <c r="Y89" s="326">
        <f t="shared" si="5"/>
        <v>75.650802502593237</v>
      </c>
      <c r="Z89" s="107">
        <f>IF(H89&gt;0, rate1(1,$L$52,$L$51,$L$54,U89,$L$53,$L$50,Y89),"")</f>
        <v>4074.8976833287056</v>
      </c>
      <c r="AA89" s="334">
        <f t="shared" si="23"/>
        <v>0.58276946060369683</v>
      </c>
      <c r="AB89" s="334">
        <f t="shared" si="24"/>
        <v>1.9232963604352931E-3</v>
      </c>
      <c r="AC89" s="326">
        <f t="shared" si="25"/>
        <v>0.12679123090244301</v>
      </c>
      <c r="AD89" s="326">
        <f t="shared" si="26"/>
        <v>0.15773961541069509</v>
      </c>
      <c r="AE89" s="326">
        <f t="shared" si="27"/>
        <v>-0.1075416298682705</v>
      </c>
      <c r="AF89" s="326">
        <f t="shared" si="28"/>
        <v>1029.937420544446</v>
      </c>
      <c r="AG89" s="326">
        <f t="shared" si="29"/>
        <v>1025.1791852507656</v>
      </c>
      <c r="AH89" s="326">
        <f t="shared" si="30"/>
        <v>3.6722833082220281</v>
      </c>
      <c r="AI89" s="326">
        <f t="shared" si="31"/>
        <v>31.014642664064855</v>
      </c>
      <c r="AJ89" s="391">
        <f t="shared" si="32"/>
        <v>0.35710836910390537</v>
      </c>
      <c r="AK89" s="335">
        <f t="shared" si="33"/>
        <v>0.16679639369616295</v>
      </c>
      <c r="AL89" s="41">
        <f t="shared" si="34"/>
        <v>5.2917994004119562E-2</v>
      </c>
      <c r="AM89" s="8" cm="1">
        <f t="array" ref="AM89">Balance($B$8,$B$11,$B$12,$H$7,B89,AK89,AL89)</f>
        <v>3.1688579356888132E-2</v>
      </c>
      <c r="AN89" s="8" cm="1">
        <f t="array" ref="AN89">getStorageByWaterLevel(B88)</f>
        <v>0.12603163010659532</v>
      </c>
      <c r="BA89" s="8"/>
    </row>
    <row r="90" spans="1:53" x14ac:dyDescent="0.25">
      <c r="A90" s="115"/>
      <c r="B90" s="326">
        <f t="shared" si="6"/>
        <v>1029.937420544446</v>
      </c>
      <c r="C90" s="326">
        <f t="shared" si="7"/>
        <v>1025.1791852507656</v>
      </c>
      <c r="D90" s="326">
        <f t="shared" si="8"/>
        <v>3.6722833082220281</v>
      </c>
      <c r="E90" s="326">
        <f t="shared" si="3"/>
        <v>19.465367399254241</v>
      </c>
      <c r="F90" s="326">
        <f t="shared" si="9"/>
        <v>19.465367399254241</v>
      </c>
      <c r="G90" s="326">
        <f t="shared" si="10"/>
        <v>276.63818156230371</v>
      </c>
      <c r="H90" s="311">
        <f t="shared" si="11"/>
        <v>0.02</v>
      </c>
      <c r="I90" s="326">
        <f t="shared" si="12"/>
        <v>3.8065882349443201</v>
      </c>
      <c r="J90" s="326">
        <f t="shared" si="0"/>
        <v>42.18</v>
      </c>
      <c r="K90" s="333">
        <f t="shared" si="13"/>
        <v>1</v>
      </c>
      <c r="L90" s="321">
        <f t="shared" si="14"/>
        <v>3.6922833082220281</v>
      </c>
      <c r="M90" s="321">
        <f t="shared" si="15"/>
        <v>3.6822833082220283</v>
      </c>
      <c r="N90" s="326">
        <f t="shared" si="16"/>
        <v>5.2715018906885902E-2</v>
      </c>
      <c r="O90" s="326">
        <f t="shared" si="1"/>
        <v>9.2681119847419391E-2</v>
      </c>
      <c r="P90" s="330">
        <f t="shared" si="4"/>
        <v>76.627477398088459</v>
      </c>
      <c r="Q90" s="326">
        <f t="shared" si="17"/>
        <v>232.17619696815711</v>
      </c>
      <c r="R90" s="276">
        <f>IF(H90&gt;0, rate1(1,$L$52,$L$51,$L$54,L90,$L$53,$L$50,P90),"")</f>
        <v>4105.9054361345243</v>
      </c>
      <c r="S90" s="321">
        <f t="shared" si="18"/>
        <v>0.61012311335352432</v>
      </c>
      <c r="T90" s="321">
        <f t="shared" si="19"/>
        <v>0.13520939740827906</v>
      </c>
      <c r="U90" s="326">
        <f t="shared" si="2"/>
        <v>3.6722833082220281</v>
      </c>
      <c r="V90" s="334">
        <f t="shared" si="20"/>
        <v>3.6722833082220281</v>
      </c>
      <c r="W90" s="326">
        <f t="shared" si="21"/>
        <v>8.1139684671605039E-4</v>
      </c>
      <c r="X90" s="326">
        <f t="shared" si="22"/>
        <v>229.94704909161317</v>
      </c>
      <c r="Y90" s="326">
        <f t="shared" si="5"/>
        <v>76.211847083248529</v>
      </c>
      <c r="Z90" s="107">
        <f>IF(H90&gt;0, rate1(1,$L$52,$L$51,$L$54,U90,$L$53,$L$50,Y90),"")</f>
        <v>4092.7496438600378</v>
      </c>
      <c r="AA90" s="334">
        <f t="shared" si="23"/>
        <v>0.60620761650454991</v>
      </c>
      <c r="AB90" s="334">
        <f t="shared" si="24"/>
        <v>2.0604686142321627E-3</v>
      </c>
      <c r="AC90" s="326">
        <f t="shared" si="25"/>
        <v>0.13520939740827906</v>
      </c>
      <c r="AD90" s="326">
        <f t="shared" si="26"/>
        <v>0.1479187126291813</v>
      </c>
      <c r="AE90" s="326">
        <f t="shared" si="27"/>
        <v>-7.4968543738502799E-2</v>
      </c>
      <c r="AF90" s="326">
        <f t="shared" si="28"/>
        <v>1029.8549261659446</v>
      </c>
      <c r="AG90" s="326">
        <f t="shared" si="29"/>
        <v>1025.0439758533573</v>
      </c>
      <c r="AH90" s="326">
        <f t="shared" si="30"/>
        <v>3.6925693235234052</v>
      </c>
      <c r="AI90" s="326">
        <f t="shared" si="31"/>
        <v>32.93047039475195</v>
      </c>
      <c r="AJ90" s="391">
        <f t="shared" si="32"/>
        <v>0.36625572199133644</v>
      </c>
      <c r="AK90" s="335">
        <f t="shared" si="33"/>
        <v>0.1752355973364533</v>
      </c>
      <c r="AL90" s="41">
        <f t="shared" si="34"/>
        <v>5.4226191631689818E-2</v>
      </c>
      <c r="AM90" s="8" cm="1">
        <f t="array" ref="AM90">Balance($B$8,$B$11,$B$12,$H$7,B90,AK90,AL90)</f>
        <v>3.2071278662184434E-2</v>
      </c>
      <c r="AN90" s="8" cm="1">
        <f t="array" ref="AN90">getStorageByWaterLevel(B89)</f>
        <v>0.11993986833874842</v>
      </c>
      <c r="BA90" s="8"/>
    </row>
    <row r="91" spans="1:53" x14ac:dyDescent="0.25">
      <c r="A91" s="115"/>
      <c r="B91" s="326">
        <f t="shared" si="6"/>
        <v>1029.8549261659446</v>
      </c>
      <c r="C91" s="326">
        <f t="shared" si="7"/>
        <v>1025.0439758533573</v>
      </c>
      <c r="D91" s="326">
        <f t="shared" si="8"/>
        <v>3.6925693235234052</v>
      </c>
      <c r="E91" s="326">
        <f t="shared" si="3"/>
        <v>19.465367399254241</v>
      </c>
      <c r="F91" s="326">
        <f t="shared" si="9"/>
        <v>19.465367399254241</v>
      </c>
      <c r="G91" s="326">
        <f t="shared" si="10"/>
        <v>281.22303647705883</v>
      </c>
      <c r="H91" s="311">
        <f t="shared" si="11"/>
        <v>0.02</v>
      </c>
      <c r="I91" s="326">
        <f t="shared" si="12"/>
        <v>3.8487602500697906</v>
      </c>
      <c r="J91" s="326">
        <f t="shared" si="0"/>
        <v>42.18</v>
      </c>
      <c r="K91" s="333">
        <f t="shared" si="13"/>
        <v>1</v>
      </c>
      <c r="L91" s="321">
        <f t="shared" si="14"/>
        <v>3.7125693235234052</v>
      </c>
      <c r="M91" s="321">
        <f t="shared" si="15"/>
        <v>3.702569323523405</v>
      </c>
      <c r="N91" s="326">
        <f t="shared" si="16"/>
        <v>5.3010338432356363E-2</v>
      </c>
      <c r="O91" s="326">
        <f t="shared" si="1"/>
        <v>9.0091077597097419E-2</v>
      </c>
      <c r="P91" s="330">
        <f t="shared" si="4"/>
        <v>77.190372450537808</v>
      </c>
      <c r="Q91" s="326">
        <f t="shared" si="17"/>
        <v>236.73557862007846</v>
      </c>
      <c r="R91" s="276">
        <f>IF(H91&gt;0, rate1(1,$L$52,$L$51,$L$54,L91,$L$53,$L$50,P91),"")</f>
        <v>4123.6294067919644</v>
      </c>
      <c r="S91" s="321">
        <f t="shared" si="18"/>
        <v>0.63723867010887125</v>
      </c>
      <c r="T91" s="321">
        <f t="shared" si="19"/>
        <v>0.14613006973005013</v>
      </c>
      <c r="U91" s="326">
        <f t="shared" si="2"/>
        <v>3.6925693235234052</v>
      </c>
      <c r="V91" s="334">
        <f t="shared" si="20"/>
        <v>3.6925693235234052</v>
      </c>
      <c r="W91" s="326">
        <f t="shared" si="21"/>
        <v>8.203860617221892E-4</v>
      </c>
      <c r="X91" s="326">
        <f t="shared" si="22"/>
        <v>234.48176838959438</v>
      </c>
      <c r="Y91" s="326">
        <f t="shared" si="5"/>
        <v>76.773979795678372</v>
      </c>
      <c r="Z91" s="107">
        <f>IF(H91&gt;0, rate1(1,$L$52,$L$51,$L$54,U91,$L$53,$L$50,Y91),"")</f>
        <v>4110.5286656987955</v>
      </c>
      <c r="AA91" s="334">
        <f t="shared" si="23"/>
        <v>0.63318354195806481</v>
      </c>
      <c r="AB91" s="334">
        <f t="shared" si="24"/>
        <v>2.2365028714943893E-3</v>
      </c>
      <c r="AC91" s="326">
        <f t="shared" si="25"/>
        <v>0.14613006973005013</v>
      </c>
      <c r="AD91" s="326">
        <f t="shared" si="26"/>
        <v>0.13686437046766978</v>
      </c>
      <c r="AE91" s="326">
        <f t="shared" si="27"/>
        <v>-7.8583657486465022E-2</v>
      </c>
      <c r="AF91" s="326">
        <f t="shared" si="28"/>
        <v>1029.7618064346468</v>
      </c>
      <c r="AG91" s="326">
        <f t="shared" si="29"/>
        <v>1024.8978457836272</v>
      </c>
      <c r="AH91" s="326">
        <f t="shared" si="30"/>
        <v>3.7128572163495948</v>
      </c>
      <c r="AI91" s="326">
        <f t="shared" si="31"/>
        <v>35.437246006966973</v>
      </c>
      <c r="AJ91" s="391">
        <f t="shared" si="32"/>
        <v>0.37609940143771614</v>
      </c>
      <c r="AK91" s="335">
        <f t="shared" si="33"/>
        <v>0.18434542278444876</v>
      </c>
      <c r="AL91" s="41">
        <f t="shared" si="34"/>
        <v>5.5615198872940454E-2</v>
      </c>
      <c r="AM91" s="8" cm="1">
        <f t="array" ref="AM91">Balance($B$8,$B$11,$B$12,$H$7,B91,AK91,AL91)</f>
        <v>3.2695906359106637E-2</v>
      </c>
      <c r="AN91" s="8" cm="1">
        <f t="array" ref="AN91">getStorageByWaterLevel(B90)</f>
        <v>0.11314335124165643</v>
      </c>
      <c r="BA91" s="8"/>
    </row>
    <row r="92" spans="1:53" x14ac:dyDescent="0.25">
      <c r="A92" s="115"/>
      <c r="B92" s="326">
        <f t="shared" si="6"/>
        <v>1029.7618064346468</v>
      </c>
      <c r="C92" s="326">
        <f t="shared" si="7"/>
        <v>1024.8978457836272</v>
      </c>
      <c r="D92" s="326">
        <f t="shared" si="8"/>
        <v>3.7128572163495948</v>
      </c>
      <c r="E92" s="326">
        <f t="shared" si="3"/>
        <v>19.465367399254241</v>
      </c>
      <c r="F92" s="326">
        <f t="shared" si="9"/>
        <v>19.465367399254241</v>
      </c>
      <c r="G92" s="326">
        <f t="shared" si="10"/>
        <v>285.85870252452355</v>
      </c>
      <c r="H92" s="311">
        <f t="shared" si="11"/>
        <v>0.02</v>
      </c>
      <c r="I92" s="326">
        <f t="shared" si="12"/>
        <v>3.8911685208156999</v>
      </c>
      <c r="J92" s="326">
        <f t="shared" si="0"/>
        <v>42.18</v>
      </c>
      <c r="K92" s="333">
        <f t="shared" si="13"/>
        <v>1</v>
      </c>
      <c r="L92" s="321">
        <f t="shared" si="14"/>
        <v>3.7328572163495948</v>
      </c>
      <c r="M92" s="321">
        <f t="shared" si="15"/>
        <v>3.7228572163495945</v>
      </c>
      <c r="N92" s="326">
        <f t="shared" si="16"/>
        <v>5.3305734817747918E-2</v>
      </c>
      <c r="O92" s="326">
        <f t="shared" si="1"/>
        <v>8.7218148370043991E-2</v>
      </c>
      <c r="P92" s="330">
        <f t="shared" si="4"/>
        <v>77.754349384027563</v>
      </c>
      <c r="Q92" s="326">
        <f t="shared" si="17"/>
        <v>241.34562478331338</v>
      </c>
      <c r="R92" s="276">
        <f>IF(H92&gt;0, rate1(1,$L$52,$L$51,$L$54,L92,$L$53,$L$50,P92),"")</f>
        <v>4141.2808618878362</v>
      </c>
      <c r="S92" s="321">
        <f t="shared" si="18"/>
        <v>0.66818678528386521</v>
      </c>
      <c r="T92" s="321">
        <f t="shared" si="19"/>
        <v>0.16064982482192824</v>
      </c>
      <c r="U92" s="326">
        <f t="shared" si="2"/>
        <v>3.7128572163495948</v>
      </c>
      <c r="V92" s="334">
        <f t="shared" si="20"/>
        <v>3.7128572163495948</v>
      </c>
      <c r="W92" s="326">
        <f t="shared" si="21"/>
        <v>8.29425636016623E-4</v>
      </c>
      <c r="X92" s="326">
        <f t="shared" si="22"/>
        <v>239.0670142199574</v>
      </c>
      <c r="Y92" s="326">
        <f t="shared" si="5"/>
        <v>77.337197091873861</v>
      </c>
      <c r="Z92" s="107">
        <f>IF(H92&gt;0, rate1(1,$L$52,$L$51,$L$54,U92,$L$53,$L$50,Y92),"")</f>
        <v>4128.2349844246983</v>
      </c>
      <c r="AA92" s="334">
        <f t="shared" si="23"/>
        <v>0.66396988994891037</v>
      </c>
      <c r="AB92" s="334">
        <f t="shared" si="24"/>
        <v>2.4683074855718083E-3</v>
      </c>
      <c r="AC92" s="326">
        <f t="shared" si="25"/>
        <v>0.16064982482192824</v>
      </c>
      <c r="AD92" s="326">
        <f t="shared" si="26"/>
        <v>0.12449437789408692</v>
      </c>
      <c r="AE92" s="326">
        <f t="shared" si="27"/>
        <v>-8.0644089089658269E-2</v>
      </c>
      <c r="AF92" s="326">
        <f t="shared" si="28"/>
        <v>1029.6544623446425</v>
      </c>
      <c r="AG92" s="326">
        <f t="shared" si="29"/>
        <v>1024.7371959588052</v>
      </c>
      <c r="AH92" s="326">
        <f t="shared" si="30"/>
        <v>3.7331469852658685</v>
      </c>
      <c r="AI92" s="326">
        <f t="shared" si="31"/>
        <v>38.792303680821767</v>
      </c>
      <c r="AJ92" s="391">
        <f t="shared" si="32"/>
        <v>0.38687504134905554</v>
      </c>
      <c r="AK92" s="335">
        <f t="shared" si="33"/>
        <v>0.19431119271091254</v>
      </c>
      <c r="AL92" s="41">
        <f t="shared" si="34"/>
        <v>5.7109941909514322E-2</v>
      </c>
      <c r="AM92" s="8" cm="1">
        <f t="array" ref="AM92">Balance($B$8,$B$11,$B$12,$H$7,B92,AK92,AL92)</f>
        <v>3.3593685277971019E-2</v>
      </c>
      <c r="AN92" s="8" cm="1">
        <f t="array" ref="AN92">getStorageByWaterLevel(B91)</f>
        <v>0.10582984404229012</v>
      </c>
      <c r="BA92" s="8"/>
    </row>
    <row r="93" spans="1:53" x14ac:dyDescent="0.25">
      <c r="A93" s="115"/>
      <c r="B93" s="326">
        <f t="shared" si="6"/>
        <v>1029.6544623446425</v>
      </c>
      <c r="C93" s="326">
        <f t="shared" si="7"/>
        <v>1024.7371959588052</v>
      </c>
      <c r="D93" s="326">
        <f t="shared" si="8"/>
        <v>3.7331469852658685</v>
      </c>
      <c r="E93" s="326">
        <f t="shared" si="3"/>
        <v>19.465367399254241</v>
      </c>
      <c r="F93" s="326">
        <f t="shared" si="9"/>
        <v>19.465367399254241</v>
      </c>
      <c r="G93" s="326">
        <f t="shared" si="10"/>
        <v>290.54546875838093</v>
      </c>
      <c r="H93" s="311">
        <f t="shared" si="11"/>
        <v>0.02</v>
      </c>
      <c r="I93" s="326">
        <f t="shared" si="12"/>
        <v>3.9338131086698924</v>
      </c>
      <c r="J93" s="326">
        <f t="shared" si="0"/>
        <v>42.18</v>
      </c>
      <c r="K93" s="333">
        <f t="shared" si="13"/>
        <v>1</v>
      </c>
      <c r="L93" s="321">
        <f t="shared" si="14"/>
        <v>3.7531469852658685</v>
      </c>
      <c r="M93" s="321">
        <f t="shared" si="15"/>
        <v>3.7431469852658683</v>
      </c>
      <c r="N93" s="326">
        <f t="shared" si="16"/>
        <v>5.3601208055919614E-2</v>
      </c>
      <c r="O93" s="326">
        <f t="shared" si="1"/>
        <v>8.3975183182349949E-2</v>
      </c>
      <c r="P93" s="330">
        <f t="shared" si="4"/>
        <v>78.319404707764264</v>
      </c>
      <c r="Q93" s="326">
        <f t="shared" si="17"/>
        <v>246.00662442636474</v>
      </c>
      <c r="R93" s="276">
        <f>IF(H93&gt;0, rate1(1,$L$52,$L$51,$L$54,L93,$L$53,$L$50,P93),"")</f>
        <v>4158.8600404350791</v>
      </c>
      <c r="S93" s="321">
        <f t="shared" si="18"/>
        <v>0.70440355133031329</v>
      </c>
      <c r="T93" s="321">
        <f t="shared" si="19"/>
        <v>0.1813323816884421</v>
      </c>
      <c r="U93" s="326">
        <f t="shared" si="2"/>
        <v>3.7331469852658685</v>
      </c>
      <c r="V93" s="334">
        <f t="shared" si="20"/>
        <v>3.7331469852658685</v>
      </c>
      <c r="W93" s="326">
        <f t="shared" si="21"/>
        <v>8.3851558271064164E-4</v>
      </c>
      <c r="X93" s="326">
        <f t="shared" si="22"/>
        <v>243.703075515298</v>
      </c>
      <c r="Y93" s="326">
        <f t="shared" si="5"/>
        <v>77.901495456761836</v>
      </c>
      <c r="Z93" s="107">
        <f>IF(H93&gt;0, rate1(1,$L$52,$L$51,$L$54,U93,$L$53,$L$50,Y93),"")</f>
        <v>4145.8688376797836</v>
      </c>
      <c r="AA93" s="334">
        <f t="shared" si="23"/>
        <v>0.69999428105682193</v>
      </c>
      <c r="AB93" s="334">
        <f t="shared" si="24"/>
        <v>2.7949986609070573E-3</v>
      </c>
      <c r="AC93" s="326">
        <f t="shared" si="25"/>
        <v>0.1813323816884421</v>
      </c>
      <c r="AD93" s="326">
        <f t="shared" si="26"/>
        <v>0.11029469647822299</v>
      </c>
      <c r="AE93" s="326">
        <f t="shared" si="27"/>
        <v>-8.3043393168078974E-2</v>
      </c>
      <c r="AF93" s="326">
        <f t="shared" si="28"/>
        <v>1029.5267311710099</v>
      </c>
      <c r="AG93" s="326">
        <f t="shared" si="29"/>
        <v>1024.5558635771167</v>
      </c>
      <c r="AH93" s="326">
        <f t="shared" si="30"/>
        <v>3.7534386288630439</v>
      </c>
      <c r="AI93" s="326">
        <f t="shared" si="31"/>
        <v>43.601462882956746</v>
      </c>
      <c r="AJ93" s="391">
        <f t="shared" si="32"/>
        <v>0.39898655881654355</v>
      </c>
      <c r="AK93" s="335">
        <f t="shared" si="33"/>
        <v>0.20540031030904957</v>
      </c>
      <c r="AL93" s="41">
        <f t="shared" si="34"/>
        <v>5.8746201278771386E-2</v>
      </c>
      <c r="AM93" s="8" cm="1">
        <f t="array" ref="AM93">Balance($B$8,$B$11,$B$12,$H$7,B93,AK93,AL93)</f>
        <v>3.4892313274138963E-2</v>
      </c>
      <c r="AN93" s="8" cm="1">
        <f t="array" ref="AN93">getStorageByWaterLevel(B92)</f>
        <v>9.785910552522753E-2</v>
      </c>
      <c r="BA93" s="8"/>
    </row>
    <row r="94" spans="1:53" x14ac:dyDescent="0.25">
      <c r="A94" s="115"/>
      <c r="B94" s="326">
        <f t="shared" si="6"/>
        <v>1029.5267311710099</v>
      </c>
      <c r="C94" s="326">
        <f t="shared" si="7"/>
        <v>1024.5558635771167</v>
      </c>
      <c r="D94" s="326">
        <f t="shared" si="8"/>
        <v>3.7534386288630439</v>
      </c>
      <c r="E94" s="326">
        <f t="shared" si="3"/>
        <v>19.465367399254241</v>
      </c>
      <c r="F94" s="326">
        <f t="shared" si="9"/>
        <v>19.465367399254241</v>
      </c>
      <c r="G94" s="326">
        <f t="shared" si="10"/>
        <v>295.28362437807272</v>
      </c>
      <c r="H94" s="311">
        <f t="shared" ref="H94:H125" si="35">dv(S93)</f>
        <v>0.02</v>
      </c>
      <c r="I94" s="326">
        <f t="shared" si="12"/>
        <v>3.9766940751145743</v>
      </c>
      <c r="J94" s="326">
        <f t="shared" si="0"/>
        <v>42.18</v>
      </c>
      <c r="K94" s="333">
        <f t="shared" si="13"/>
        <v>1</v>
      </c>
      <c r="L94" s="321">
        <f t="shared" si="14"/>
        <v>3.7734386288630439</v>
      </c>
      <c r="M94" s="321">
        <f t="shared" si="15"/>
        <v>3.7634386288630441</v>
      </c>
      <c r="N94" s="326">
        <f t="shared" si="16"/>
        <v>5.3896758140082213E-2</v>
      </c>
      <c r="O94" s="326">
        <f t="shared" si="1"/>
        <v>8.0236843926671408E-2</v>
      </c>
      <c r="P94" s="330">
        <f t="shared" si="4"/>
        <v>78.885534963070754</v>
      </c>
      <c r="Q94" s="326">
        <f t="shared" si="17"/>
        <v>250.71886666347257</v>
      </c>
      <c r="R94" s="276">
        <f>IF(H94&gt;0, rate1(1,$L$52,$L$51,$L$54,L94,$L$53,$L$50,P94),"")</f>
        <v>4176.367183357569</v>
      </c>
      <c r="S94" s="321">
        <f t="shared" si="18"/>
        <v>0.7481944869920687</v>
      </c>
      <c r="T94" s="321">
        <f t="shared" si="19"/>
        <v>0.21404121576315363</v>
      </c>
      <c r="U94" s="326">
        <f t="shared" si="2"/>
        <v>3.7534386288630439</v>
      </c>
      <c r="V94" s="334">
        <f t="shared" si="20"/>
        <v>3.7534386288630439</v>
      </c>
      <c r="W94" s="326">
        <f t="shared" si="21"/>
        <v>8.4765591489066594E-4</v>
      </c>
      <c r="X94" s="326">
        <f t="shared" si="22"/>
        <v>248.39024135395175</v>
      </c>
      <c r="Y94" s="326">
        <f t="shared" si="5"/>
        <v>78.466871407731446</v>
      </c>
      <c r="Z94" s="107">
        <f>IF(H94&gt;0, rate1(1,$L$52,$L$51,$L$54,U94,$L$53,$L$50,Y94),"")</f>
        <v>4163.4304650802678</v>
      </c>
      <c r="AA94" s="334">
        <f t="shared" si="23"/>
        <v>0.74354862716808168</v>
      </c>
      <c r="AB94" s="334">
        <f t="shared" si="24"/>
        <v>3.3053280453531867E-3</v>
      </c>
      <c r="AC94" s="326">
        <f t="shared" si="25"/>
        <v>0.21404121576315363</v>
      </c>
      <c r="AD94" s="326">
        <f t="shared" si="26"/>
        <v>9.3439947669382115E-2</v>
      </c>
      <c r="AE94" s="326">
        <f t="shared" si="27"/>
        <v>-8.5259860129655432E-2</v>
      </c>
      <c r="AF94" s="326">
        <f t="shared" si="28"/>
        <v>1029.3665867133868</v>
      </c>
      <c r="AG94" s="326">
        <f t="shared" si="29"/>
        <v>1024.3418223613535</v>
      </c>
      <c r="AH94" s="326">
        <f t="shared" si="30"/>
        <v>3.7737321457569788</v>
      </c>
      <c r="AI94" s="326">
        <f t="shared" si="31"/>
        <v>51.250574091303022</v>
      </c>
      <c r="AJ94" s="391">
        <f t="shared" si="32"/>
        <v>0.41322282939746108</v>
      </c>
      <c r="AK94" s="335">
        <f t="shared" si="33"/>
        <v>0.21806851778092939</v>
      </c>
      <c r="AL94" s="41">
        <f t="shared" si="34"/>
        <v>6.0585310983174503E-2</v>
      </c>
      <c r="AM94" s="8" cm="1">
        <f t="array" ref="AM94">Balance($B$8,$B$11,$B$12,$H$7,B94,AK94,AL94)</f>
        <v>3.6829429106726701E-2</v>
      </c>
      <c r="AN94" s="8" cm="1">
        <f t="array" ref="AN94">getStorageByWaterLevel(B93)</f>
        <v>8.9045510216338733E-2</v>
      </c>
      <c r="BA94" s="8"/>
    </row>
    <row r="95" spans="1:53" x14ac:dyDescent="0.25">
      <c r="A95" s="115"/>
      <c r="B95" s="326">
        <f t="shared" si="6"/>
        <v>1029.3665867133868</v>
      </c>
      <c r="C95" s="326">
        <f t="shared" si="7"/>
        <v>1024.3418223613535</v>
      </c>
      <c r="D95" s="326">
        <f t="shared" si="8"/>
        <v>3.7737321457569788</v>
      </c>
      <c r="E95" s="326">
        <f t="shared" si="3"/>
        <v>19.465367399254241</v>
      </c>
      <c r="F95" s="326">
        <f t="shared" si="9"/>
        <v>19.465367399254241</v>
      </c>
      <c r="G95" s="326">
        <f t="shared" si="10"/>
        <v>300.07345872883917</v>
      </c>
      <c r="H95" s="311">
        <f t="shared" si="35"/>
        <v>0.02</v>
      </c>
      <c r="I95" s="326">
        <f t="shared" si="12"/>
        <v>4.0198114816266752</v>
      </c>
      <c r="J95" s="326">
        <f t="shared" si="0"/>
        <v>42.18</v>
      </c>
      <c r="K95" s="333">
        <f t="shared" si="13"/>
        <v>1</v>
      </c>
      <c r="L95" s="321">
        <f t="shared" si="14"/>
        <v>3.7937321457569788</v>
      </c>
      <c r="M95" s="321">
        <f t="shared" si="15"/>
        <v>3.7837321457569786</v>
      </c>
      <c r="N95" s="326">
        <f t="shared" si="16"/>
        <v>5.4192385063796422E-2</v>
      </c>
      <c r="O95" s="326">
        <f t="shared" si="1"/>
        <v>7.5788509038877461E-2</v>
      </c>
      <c r="P95" s="330">
        <f t="shared" si="4"/>
        <v>79.452736722926588</v>
      </c>
      <c r="Q95" s="326">
        <f t="shared" si="17"/>
        <v>255.48264075465437</v>
      </c>
      <c r="R95" s="276">
        <f>IF(H95&gt;0, rate1(1,$L$52,$L$51,$L$54,L95,$L$53,$L$50,P95),"")</f>
        <v>4193.8025334057693</v>
      </c>
      <c r="S95" s="321">
        <f t="shared" si="18"/>
        <v>0.80380380072383872</v>
      </c>
      <c r="T95" s="321">
        <f t="shared" si="19"/>
        <v>0.27621526443290811</v>
      </c>
      <c r="U95" s="326">
        <f t="shared" si="2"/>
        <v>3.7737321457569788</v>
      </c>
      <c r="V95" s="334">
        <f t="shared" si="20"/>
        <v>3.7737321457569788</v>
      </c>
      <c r="W95" s="326">
        <f t="shared" si="21"/>
        <v>8.5684664567864388E-4</v>
      </c>
      <c r="X95" s="326">
        <f t="shared" si="22"/>
        <v>253.12880096003613</v>
      </c>
      <c r="Y95" s="326">
        <f t="shared" si="5"/>
        <v>79.03332149416805</v>
      </c>
      <c r="Z95" s="107">
        <f>IF(H95&gt;0, rate1(1,$L$52,$L$51,$L$54,U95,$L$53,$L$50,Y95),"")</f>
        <v>4180.9201081305837</v>
      </c>
      <c r="AA95" s="334">
        <f t="shared" si="23"/>
        <v>0.79885200524053768</v>
      </c>
      <c r="AB95" s="334">
        <f t="shared" si="24"/>
        <v>4.2597821902389931E-3</v>
      </c>
      <c r="AC95" s="326">
        <f t="shared" si="25"/>
        <v>0.27621526443290811</v>
      </c>
      <c r="AD95" s="326">
        <f t="shared" si="26"/>
        <v>7.2407294510177023E-2</v>
      </c>
      <c r="AE95" s="326">
        <f t="shared" si="27"/>
        <v>-8.5802652321061754E-2</v>
      </c>
      <c r="AF95" s="326">
        <f t="shared" si="28"/>
        <v>1029.1445638340176</v>
      </c>
      <c r="AG95" s="326">
        <f t="shared" si="29"/>
        <v>1024.0656070969205</v>
      </c>
      <c r="AH95" s="326">
        <f t="shared" si="30"/>
        <v>3.7940275345878174</v>
      </c>
      <c r="AI95" s="326">
        <f t="shared" si="31"/>
        <v>65.862725350731964</v>
      </c>
      <c r="AJ95" s="391">
        <f t="shared" si="32"/>
        <v>0.43151803088377549</v>
      </c>
      <c r="AK95" s="335">
        <f t="shared" si="33"/>
        <v>0.23320197305006629</v>
      </c>
      <c r="AL95" s="41">
        <f t="shared" si="34"/>
        <v>6.2747060198345667E-2</v>
      </c>
      <c r="AM95" s="8" cm="1">
        <f t="array" ref="AM95">Balance($B$8,$B$11,$B$12,$H$7,B95,AK95,AL95)</f>
        <v>3.9933240142954712E-2</v>
      </c>
      <c r="AN95" s="8" cm="1">
        <f t="array" ref="AN95">getStorageByWaterLevel(B94)</f>
        <v>7.9080859490974958E-2</v>
      </c>
      <c r="BA95" s="8"/>
    </row>
    <row r="96" spans="1:53" x14ac:dyDescent="0.25">
      <c r="A96" s="115"/>
      <c r="B96" s="326">
        <f t="shared" si="6"/>
        <v>1029.1445638340176</v>
      </c>
      <c r="C96" s="326">
        <f t="shared" si="7"/>
        <v>1024.0656070969205</v>
      </c>
      <c r="D96" s="326">
        <f t="shared" si="8"/>
        <v>3.7940275345878174</v>
      </c>
      <c r="E96" s="326">
        <f t="shared" si="3"/>
        <v>19.465367399254241</v>
      </c>
      <c r="F96" s="326">
        <f t="shared" si="9"/>
        <v>19.465367399254241</v>
      </c>
      <c r="G96" s="326">
        <f t="shared" si="10"/>
        <v>302.52804405654064</v>
      </c>
      <c r="H96" s="311">
        <f t="shared" si="35"/>
        <v>0.01</v>
      </c>
      <c r="I96" s="326">
        <f t="shared" si="12"/>
        <v>4.0631653896776703</v>
      </c>
      <c r="J96" s="326">
        <f t="shared" si="0"/>
        <v>42.18</v>
      </c>
      <c r="K96" s="333">
        <f t="shared" si="13"/>
        <v>1</v>
      </c>
      <c r="L96" s="321">
        <f t="shared" si="14"/>
        <v>3.8040275345878172</v>
      </c>
      <c r="M96" s="321">
        <f t="shared" si="15"/>
        <v>3.7990275345878173</v>
      </c>
      <c r="N96" s="326">
        <f t="shared" si="16"/>
        <v>2.7659444973304304E-2</v>
      </c>
      <c r="O96" s="326">
        <f t="shared" si="1"/>
        <v>7.0211356980595274E-2</v>
      </c>
      <c r="P96" s="330">
        <f t="shared" si="4"/>
        <v>79.810786196931431</v>
      </c>
      <c r="Q96" s="326">
        <f t="shared" si="17"/>
        <v>259.10707424663025</v>
      </c>
      <c r="R96" s="276">
        <f>IF(H96&gt;0, rate1(1,$L$52,$L$51,$L$54,L96,$L$53,$L$50,P96),"")</f>
        <v>4204.7550508603117</v>
      </c>
      <c r="S96" s="321">
        <f t="shared" si="18"/>
        <v>0.87766989679491414</v>
      </c>
      <c r="T96" s="321">
        <f t="shared" si="19"/>
        <v>0.22610497537906404</v>
      </c>
      <c r="U96" s="326">
        <f t="shared" si="2"/>
        <v>3.7940275345878174</v>
      </c>
      <c r="V96" s="334">
        <f t="shared" si="20"/>
        <v>3.7940275345878174</v>
      </c>
      <c r="W96" s="326">
        <f t="shared" si="21"/>
        <v>8.6608778816987808E-4</v>
      </c>
      <c r="X96" s="326">
        <f t="shared" si="22"/>
        <v>257.91904370342769</v>
      </c>
      <c r="Y96" s="326">
        <f t="shared" si="5"/>
        <v>79.600842296988716</v>
      </c>
      <c r="Z96" s="107">
        <f>IF(H96&gt;0, rate1(1,$L$52,$L$51,$L$54,U96,$L$53,$L$50,Y96),"")</f>
        <v>4198.338010139365</v>
      </c>
      <c r="AA96" s="334">
        <f t="shared" si="23"/>
        <v>0.87498103966429486</v>
      </c>
      <c r="AB96" s="334">
        <f t="shared" si="24"/>
        <v>6.9276515005742313E-3</v>
      </c>
      <c r="AC96" s="326">
        <f t="shared" si="25"/>
        <v>0.22610497537906404</v>
      </c>
      <c r="AD96" s="326">
        <f t="shared" si="26"/>
        <v>4.4227244372818608E-2</v>
      </c>
      <c r="AE96" s="326">
        <f t="shared" si="27"/>
        <v>-0.11219954086622802</v>
      </c>
      <c r="AF96" s="326">
        <f t="shared" si="28"/>
        <v>1028.9461183036119</v>
      </c>
      <c r="AG96" s="326">
        <f t="shared" si="29"/>
        <v>1023.8395021215415</v>
      </c>
      <c r="AH96" s="326">
        <f t="shared" si="30"/>
        <v>3.8043444377497173</v>
      </c>
      <c r="AI96" s="326">
        <f t="shared" si="31"/>
        <v>53.773637856217562</v>
      </c>
      <c r="AJ96" s="391">
        <f t="shared" si="32"/>
        <v>0.44645515251050261</v>
      </c>
      <c r="AK96" s="335">
        <f t="shared" si="33"/>
        <v>0.25296562884736801</v>
      </c>
      <c r="AL96" s="41">
        <f t="shared" si="34"/>
        <v>6.5525149953639547E-2</v>
      </c>
      <c r="AM96" s="8" cm="1">
        <f t="array" ref="AM96">Balance($B$8,$B$11,$B$12,$H$7,B96,AK96,AL96)</f>
        <v>4.5729145339090616E-2</v>
      </c>
      <c r="AN96" s="8" cm="1">
        <f t="array" ref="AN96">getStorageByWaterLevel(B95)</f>
        <v>6.7390324812606719E-2</v>
      </c>
      <c r="BA96" s="8"/>
    </row>
    <row r="97" spans="1:53" x14ac:dyDescent="0.25">
      <c r="A97" s="115"/>
      <c r="B97" s="326">
        <f t="shared" si="6"/>
        <v>1028.9461183036119</v>
      </c>
      <c r="C97" s="326">
        <f t="shared" si="7"/>
        <v>1023.8395021215415</v>
      </c>
      <c r="D97" s="326">
        <f t="shared" si="8"/>
        <v>3.8043444377497173</v>
      </c>
      <c r="E97" s="326">
        <f t="shared" si="3"/>
        <v>19.465367399254241</v>
      </c>
      <c r="F97" s="326">
        <f t="shared" si="9"/>
        <v>19.465367399254241</v>
      </c>
      <c r="G97" s="326">
        <f t="shared" si="10"/>
        <v>304.99619385180426</v>
      </c>
      <c r="H97" s="311">
        <f t="shared" si="35"/>
        <v>0.01</v>
      </c>
      <c r="I97" s="326">
        <f t="shared" si="12"/>
        <v>4.0852929456563292</v>
      </c>
      <c r="J97" s="326">
        <f t="shared" si="0"/>
        <v>42.18</v>
      </c>
      <c r="K97" s="333">
        <f t="shared" si="13"/>
        <v>1</v>
      </c>
      <c r="L97" s="321">
        <f t="shared" si="14"/>
        <v>3.8143444377497171</v>
      </c>
      <c r="M97" s="321">
        <f t="shared" si="15"/>
        <v>3.8093444377497172</v>
      </c>
      <c r="N97" s="326">
        <f t="shared" si="16"/>
        <v>2.7736971409089151E-2</v>
      </c>
      <c r="O97" s="326">
        <f t="shared" si="1"/>
        <v>6.2479242007414025E-2</v>
      </c>
      <c r="P97" s="330">
        <f t="shared" si="4"/>
        <v>80.099857622778032</v>
      </c>
      <c r="Q97" s="326">
        <f t="shared" si="17"/>
        <v>261.56833447587883</v>
      </c>
      <c r="R97" s="276">
        <f>IF(H97&gt;0, rate1(1,$L$52,$L$51,$L$54,L97,$L$53,$L$50,P97),"")</f>
        <v>4213.5674705092651</v>
      </c>
      <c r="S97" s="321">
        <f t="shared" si="18"/>
        <v>0.99357227074444998</v>
      </c>
      <c r="T97" s="321">
        <f t="shared" si="19"/>
        <v>4.3152053091128071</v>
      </c>
      <c r="U97" s="326">
        <f t="shared" si="2"/>
        <v>3.8043444377497173</v>
      </c>
      <c r="V97" s="334">
        <f t="shared" si="20"/>
        <v>3.8043444377497173</v>
      </c>
      <c r="W97" s="326">
        <f t="shared" si="21"/>
        <v>8.7080440789755187E-4</v>
      </c>
      <c r="X97" s="326">
        <f t="shared" si="22"/>
        <v>260.37383831490098</v>
      </c>
      <c r="Y97" s="326">
        <f t="shared" si="5"/>
        <v>79.889723593356095</v>
      </c>
      <c r="Z97" s="107">
        <f>IF(H97&gt;0, rate1(1,$L$52,$L$51,$L$54,U97,$L$53,$L$50,Y97),"")</f>
        <v>4207.1641414591695</v>
      </c>
      <c r="AA97" s="334">
        <f t="shared" si="23"/>
        <v>0.99054027159283609</v>
      </c>
      <c r="AB97" s="334">
        <f t="shared" si="24"/>
        <v>9.2053848738203312E-2</v>
      </c>
      <c r="AC97" s="326">
        <f t="shared" si="25"/>
        <v>0.42220119476667334</v>
      </c>
      <c r="AD97" s="326">
        <f t="shared" si="26"/>
        <v>2.3685390102996827E-2</v>
      </c>
      <c r="AE97" s="326">
        <f t="shared" si="27"/>
        <v>-6.3370843023764625E-2</v>
      </c>
      <c r="AF97" s="326">
        <f t="shared" si="28"/>
        <v>1028.5516540802544</v>
      </c>
      <c r="AG97" s="326">
        <f t="shared" si="29"/>
        <v>1023.4173009267748</v>
      </c>
      <c r="AH97" s="326">
        <f t="shared" si="30"/>
        <v>3.8146622382904378</v>
      </c>
      <c r="AI97" s="326">
        <f t="shared" si="31"/>
        <v>100.20041158036678</v>
      </c>
      <c r="AJ97" s="391">
        <f t="shared" si="32"/>
        <v>0.47428860017171559</v>
      </c>
      <c r="AK97" s="335">
        <f t="shared" si="33"/>
        <v>0.26923366232981427</v>
      </c>
      <c r="AL97" s="41">
        <f t="shared" si="34"/>
        <v>6.7793321998414799E-2</v>
      </c>
      <c r="AM97" s="8" cm="1">
        <f t="array" ref="AM97">Balance($B$8,$B$11,$B$12,$H$7,B97,AK97,AL97)</f>
        <v>5.1460011043749927E-2</v>
      </c>
      <c r="AN97" s="8" cm="1">
        <f t="array" ref="AN97">getStorageByWaterLevel(B96)</f>
        <v>5.2660150386335487E-2</v>
      </c>
      <c r="BA97" s="8"/>
    </row>
    <row r="98" spans="1:53" x14ac:dyDescent="0.25">
      <c r="A98" s="115"/>
      <c r="B98" s="326">
        <f t="shared" si="6"/>
        <v>1028.5516540802544</v>
      </c>
      <c r="C98" s="326">
        <f t="shared" si="7"/>
        <v>1023.4173009267748</v>
      </c>
      <c r="D98" s="326">
        <f t="shared" si="8"/>
        <v>3.8146622382904378</v>
      </c>
      <c r="E98" s="326">
        <f t="shared" si="3"/>
        <v>19.465367399254241</v>
      </c>
      <c r="F98" s="326">
        <f t="shared" si="9"/>
        <v>19.465367399254241</v>
      </c>
      <c r="G98" s="326">
        <f t="shared" si="10"/>
        <v>303.87588084997731</v>
      </c>
      <c r="H98" s="311">
        <f t="shared" si="35"/>
        <v>5.0000000000000001E-3</v>
      </c>
      <c r="I98" s="326">
        <f t="shared" si="12"/>
        <v>4.1074825227836298</v>
      </c>
      <c r="J98" s="326">
        <f t="shared" si="0"/>
        <v>42.18</v>
      </c>
      <c r="K98" s="333">
        <f t="shared" si="13"/>
        <v>-1</v>
      </c>
      <c r="L98" s="321">
        <f t="shared" si="14"/>
        <v>3.8096622382904379</v>
      </c>
      <c r="M98" s="321">
        <f t="shared" si="15"/>
        <v>3.8121622382904379</v>
      </c>
      <c r="N98" s="326">
        <f t="shared" si="16"/>
        <v>-1.258072482894157E-2</v>
      </c>
      <c r="O98" s="326">
        <f t="shared" si="1"/>
        <v>5.5568226073514408E-2</v>
      </c>
      <c r="P98" s="330">
        <f t="shared" si="4"/>
        <v>80.073833223935452</v>
      </c>
      <c r="Q98" s="326">
        <f t="shared" si="17"/>
        <v>262.24288793921164</v>
      </c>
      <c r="R98" s="276">
        <f>IF(H98&gt;0, rate1(1,$L$52,$L$51,$L$54,L98,$L$53,$L$50,P98),"")</f>
        <v>4212.7752077055484</v>
      </c>
      <c r="S98" s="321">
        <f t="shared" si="18"/>
        <v>1.1202343879415135</v>
      </c>
      <c r="T98" s="321">
        <f t="shared" si="19"/>
        <v>0.10463499706141724</v>
      </c>
      <c r="U98" s="326">
        <f t="shared" si="2"/>
        <v>3.8146622382904378</v>
      </c>
      <c r="V98" s="334">
        <f t="shared" si="20"/>
        <v>3.8146622382904378</v>
      </c>
      <c r="W98" s="326">
        <f t="shared" si="21"/>
        <v>8.7553424779152067E-4</v>
      </c>
      <c r="X98" s="326">
        <f t="shared" si="22"/>
        <v>262.84219855046985</v>
      </c>
      <c r="Y98" s="326">
        <f t="shared" si="5"/>
        <v>80.178891828814983</v>
      </c>
      <c r="Z98" s="107">
        <f>IF(H98&gt;0, rate1(1,$L$52,$L$51,$L$54,U98,$L$53,$L$50,Y98),"")</f>
        <v>4215.9721858609892</v>
      </c>
      <c r="AA98" s="334">
        <f t="shared" si="23"/>
        <v>1.1219430724537123</v>
      </c>
      <c r="AB98" s="334">
        <f t="shared" si="24"/>
        <v>-7.1798604887855361E-3</v>
      </c>
      <c r="AC98" s="326">
        <f t="shared" si="25"/>
        <v>0.10463499706141724</v>
      </c>
      <c r="AD98" s="326">
        <f t="shared" si="26"/>
        <v>-4.7785159271951504E-2</v>
      </c>
      <c r="AE98" s="326">
        <f t="shared" si="27"/>
        <v>-0.27131981622959395</v>
      </c>
      <c r="AF98" s="326">
        <f t="shared" si="28"/>
        <v>1028.4344383583641</v>
      </c>
      <c r="AG98" s="326">
        <f t="shared" si="29"/>
        <v>1023.3126659297134</v>
      </c>
      <c r="AH98" s="326">
        <f t="shared" si="30"/>
        <v>3.80998583126933</v>
      </c>
      <c r="AI98" s="326">
        <f t="shared" si="31"/>
        <v>24.837545775058288</v>
      </c>
      <c r="AJ98" s="391">
        <f t="shared" si="32"/>
        <v>0.48118791844256514</v>
      </c>
      <c r="AK98" s="335">
        <f t="shared" si="33"/>
        <v>0.29979440648421041</v>
      </c>
      <c r="AL98" s="41">
        <f t="shared" si="34"/>
        <v>7.2019775358874674E-2</v>
      </c>
      <c r="AM98" s="8" cm="1">
        <f t="array" ref="AM98">Balance($B$8,$B$11,$B$12,$H$7,B98,AK98,AL98)</f>
        <v>6.9977489940088886E-2</v>
      </c>
      <c r="AN98" s="8" cm="1">
        <f t="array" ref="AN98">getStorageByWaterLevel(B97)</f>
        <v>4.0947154178150216E-2</v>
      </c>
      <c r="BA98" s="8"/>
    </row>
    <row r="99" spans="1:53" x14ac:dyDescent="0.25">
      <c r="A99" s="115"/>
      <c r="B99" s="326">
        <f t="shared" si="6"/>
        <v>1028.4344383583641</v>
      </c>
      <c r="C99" s="326">
        <f t="shared" si="7"/>
        <v>1023.3126659297134</v>
      </c>
      <c r="D99" s="326">
        <f t="shared" si="8"/>
        <v>3.80998583126933</v>
      </c>
      <c r="E99" s="326">
        <f t="shared" si="3"/>
        <v>19.465367399254241</v>
      </c>
      <c r="F99" s="326">
        <f t="shared" si="9"/>
        <v>19.465367399254241</v>
      </c>
      <c r="G99" s="326">
        <f t="shared" si="10"/>
        <v>299.18616255581748</v>
      </c>
      <c r="H99" s="311">
        <f t="shared" si="35"/>
        <v>0.02</v>
      </c>
      <c r="I99" s="326">
        <f t="shared" si="12"/>
        <v>4.0974179429205835</v>
      </c>
      <c r="J99" s="326">
        <f t="shared" si="0"/>
        <v>42.18</v>
      </c>
      <c r="K99" s="333">
        <f t="shared" si="13"/>
        <v>-1</v>
      </c>
      <c r="L99" s="321">
        <f t="shared" si="14"/>
        <v>3.78998583126933</v>
      </c>
      <c r="M99" s="321">
        <f t="shared" si="15"/>
        <v>3.7999858312693302</v>
      </c>
      <c r="N99" s="326">
        <f t="shared" si="16"/>
        <v>-5.2832711471594962E-2</v>
      </c>
      <c r="O99" s="326">
        <f t="shared" si="1"/>
        <v>4.1830710658559297E-2</v>
      </c>
      <c r="P99" s="330">
        <f t="shared" si="4"/>
        <v>79.628149197961136</v>
      </c>
      <c r="Q99" s="326">
        <f t="shared" si="17"/>
        <v>259.33512884998197</v>
      </c>
      <c r="R99" s="276">
        <f>IF(H99&gt;0, rate1(1,$L$52,$L$51,$L$54,L99,$L$53,$L$50,P99),"")</f>
        <v>4199.1734631567715</v>
      </c>
      <c r="S99" s="321">
        <f t="shared" si="18"/>
        <v>1.4763940662789321</v>
      </c>
      <c r="T99" s="321">
        <f t="shared" si="19"/>
        <v>0.11090127944763492</v>
      </c>
      <c r="U99" s="326">
        <f t="shared" si="2"/>
        <v>3.80998583126933</v>
      </c>
      <c r="V99" s="334">
        <f t="shared" si="20"/>
        <v>3.80998583126933</v>
      </c>
      <c r="W99" s="326">
        <f t="shared" si="21"/>
        <v>8.7338892293509218E-4</v>
      </c>
      <c r="X99" s="326">
        <f t="shared" si="22"/>
        <v>261.72179002810856</v>
      </c>
      <c r="Y99" s="326">
        <f t="shared" si="5"/>
        <v>80.047797728295322</v>
      </c>
      <c r="Z99" s="107">
        <f>IF(H99&gt;0, rate1(1,$L$52,$L$51,$L$54,U99,$L$53,$L$50,Y99),"")</f>
        <v>4211.9823899636476</v>
      </c>
      <c r="AA99" s="334">
        <f t="shared" si="23"/>
        <v>1.4854501855956772</v>
      </c>
      <c r="AB99" s="334">
        <f t="shared" si="24"/>
        <v>-1.7991319168276561E-3</v>
      </c>
      <c r="AC99" s="326">
        <f t="shared" si="25"/>
        <v>0.11090127944763492</v>
      </c>
      <c r="AD99" s="326">
        <f t="shared" si="26"/>
        <v>-0.18034057045702118</v>
      </c>
      <c r="AE99" s="326">
        <f t="shared" si="27"/>
        <v>-1.2300055780123171</v>
      </c>
      <c r="AF99" s="326">
        <f t="shared" si="28"/>
        <v>1028.270704367445</v>
      </c>
      <c r="AG99" s="326">
        <f t="shared" si="29"/>
        <v>1023.2017646502658</v>
      </c>
      <c r="AH99" s="326">
        <f t="shared" si="30"/>
        <v>3.7902842848706193</v>
      </c>
      <c r="AI99" s="326">
        <f t="shared" si="31"/>
        <v>26.410263929479054</v>
      </c>
      <c r="AJ99" s="391">
        <f t="shared" si="32"/>
        <v>0.48852410286742043</v>
      </c>
      <c r="AK99" s="335">
        <f t="shared" si="33"/>
        <v>0.30734193758475786</v>
      </c>
      <c r="AL99" s="41">
        <f t="shared" si="34"/>
        <v>7.3067423039666637E-2</v>
      </c>
      <c r="AM99" s="8" cm="1">
        <f t="array" ref="AM99">Balance($B$8,$B$11,$B$12,$H$7,B99,AK99,AL99)</f>
        <v>7.4232535290401899E-2</v>
      </c>
      <c r="AN99" s="8" cm="1">
        <f t="array" ref="AN99">getStorageByWaterLevel(B98)</f>
        <v>2.1736956211216164E-2</v>
      </c>
      <c r="BA99" s="8"/>
    </row>
    <row r="100" spans="1:53" x14ac:dyDescent="0.25">
      <c r="A100" s="115"/>
      <c r="B100" s="326">
        <f t="shared" si="6"/>
        <v>1028.270704367445</v>
      </c>
      <c r="C100" s="326">
        <f t="shared" si="7"/>
        <v>1023.2017646502658</v>
      </c>
      <c r="D100" s="326">
        <f t="shared" si="8"/>
        <v>3.7902842848706193</v>
      </c>
      <c r="E100" s="326">
        <f t="shared" si="3"/>
        <v>19.465367399254241</v>
      </c>
      <c r="F100" s="326">
        <f t="shared" si="9"/>
        <v>19.465367399254241</v>
      </c>
      <c r="G100" s="326">
        <f t="shared" si="10"/>
        <v>294.54451921395918</v>
      </c>
      <c r="H100" s="311">
        <f t="shared" si="35"/>
        <v>0.02</v>
      </c>
      <c r="I100" s="326">
        <f t="shared" si="12"/>
        <v>4.055151773743364</v>
      </c>
      <c r="J100" s="326">
        <f t="shared" si="0"/>
        <v>42.18</v>
      </c>
      <c r="K100" s="333">
        <f t="shared" si="13"/>
        <v>-1</v>
      </c>
      <c r="L100" s="321">
        <f t="shared" si="14"/>
        <v>3.7702842848706193</v>
      </c>
      <c r="M100" s="321">
        <f t="shared" si="15"/>
        <v>3.7802842848706195</v>
      </c>
      <c r="N100" s="326">
        <f t="shared" si="16"/>
        <v>-5.2563640028408187E-2</v>
      </c>
      <c r="O100" s="326">
        <f t="shared" si="1"/>
        <v>3.7748584343942904E-2</v>
      </c>
      <c r="P100" s="330">
        <f t="shared" si="4"/>
        <v>79.07717357987913</v>
      </c>
      <c r="Q100" s="326">
        <f t="shared" si="17"/>
        <v>254.66966212142995</v>
      </c>
      <c r="R100" s="276">
        <f>IF(H100&gt;0, rate1(1,$L$52,$L$51,$L$54,L100,$L$53,$L$50,P100),"")</f>
        <v>4182.26970938253</v>
      </c>
      <c r="S100" s="321">
        <f t="shared" si="18"/>
        <v>1.6131119420988069</v>
      </c>
      <c r="T100" s="321">
        <f t="shared" si="19"/>
        <v>8.5732533358381754E-2</v>
      </c>
      <c r="U100" s="326">
        <f t="shared" si="2"/>
        <v>3.7902842848706193</v>
      </c>
      <c r="V100" s="334">
        <f t="shared" si="20"/>
        <v>3.7902842848706193</v>
      </c>
      <c r="W100" s="326">
        <f t="shared" si="21"/>
        <v>8.6437963843088994E-4</v>
      </c>
      <c r="X100" s="326">
        <f t="shared" si="22"/>
        <v>257.03167187744151</v>
      </c>
      <c r="Y100" s="326">
        <f t="shared" si="5"/>
        <v>79.496093212281608</v>
      </c>
      <c r="Z100" s="107">
        <f>IF(H100&gt;0, rate1(1,$L$52,$L$51,$L$54,U100,$L$53,$L$50,Y100),"")</f>
        <v>4195.1309847441917</v>
      </c>
      <c r="AA100" s="334">
        <f t="shared" si="23"/>
        <v>1.6230819441425086</v>
      </c>
      <c r="AB100" s="334">
        <f t="shared" si="24"/>
        <v>-1.3872647836400676E-3</v>
      </c>
      <c r="AC100" s="326">
        <f t="shared" si="25"/>
        <v>8.5732533358381754E-2</v>
      </c>
      <c r="AD100" s="326">
        <f t="shared" si="26"/>
        <v>-0.23328366976390852</v>
      </c>
      <c r="AE100" s="326">
        <f t="shared" si="27"/>
        <v>-0.53849435711361415</v>
      </c>
      <c r="AF100" s="326">
        <f t="shared" si="28"/>
        <v>1028.1324081940581</v>
      </c>
      <c r="AG100" s="326">
        <f t="shared" si="29"/>
        <v>1023.1160321169074</v>
      </c>
      <c r="AH100" s="326">
        <f t="shared" si="30"/>
        <v>3.7705809208891137</v>
      </c>
      <c r="AI100" s="326">
        <f t="shared" si="31"/>
        <v>20.499044613514251</v>
      </c>
      <c r="AJ100" s="391">
        <f t="shared" si="32"/>
        <v>0.49421828192672995</v>
      </c>
      <c r="AK100" s="335">
        <f t="shared" si="33"/>
        <v>0.31524352310190501</v>
      </c>
      <c r="AL100" s="41">
        <f t="shared" si="34"/>
        <v>7.4181407972212066E-2</v>
      </c>
      <c r="AM100" s="8" cm="1">
        <f t="array" ref="AM100">Balance($B$8,$B$11,$B$12,$H$7,B100,AK100,AL100)</f>
        <v>7.577781120024725E-2</v>
      </c>
      <c r="AN100" s="8" cm="1">
        <f t="array" ref="AN100">getStorageByWaterLevel(B99)</f>
        <v>1.7072983955597986E-2</v>
      </c>
      <c r="BA100" s="8"/>
    </row>
    <row r="101" spans="1:53" x14ac:dyDescent="0.25">
      <c r="A101" s="115"/>
      <c r="B101" s="326">
        <f t="shared" si="6"/>
        <v>1028.1324081940581</v>
      </c>
      <c r="C101" s="326">
        <f t="shared" si="7"/>
        <v>1023.1160321169074</v>
      </c>
      <c r="D101" s="326">
        <f t="shared" si="8"/>
        <v>3.7705809208891137</v>
      </c>
      <c r="E101" s="326">
        <f t="shared" si="3"/>
        <v>19.465367399254241</v>
      </c>
      <c r="F101" s="326">
        <f t="shared" si="9"/>
        <v>19.465367399254241</v>
      </c>
      <c r="G101" s="326">
        <f t="shared" si="10"/>
        <v>289.95071166644129</v>
      </c>
      <c r="H101" s="311">
        <f t="shared" si="35"/>
        <v>0.02</v>
      </c>
      <c r="I101" s="326">
        <f t="shared" si="12"/>
        <v>4.0131008617206136</v>
      </c>
      <c r="J101" s="326">
        <f t="shared" si="0"/>
        <v>42.18</v>
      </c>
      <c r="K101" s="333">
        <f t="shared" si="13"/>
        <v>-1</v>
      </c>
      <c r="L101" s="321">
        <f t="shared" si="14"/>
        <v>3.7505809208891137</v>
      </c>
      <c r="M101" s="321">
        <f t="shared" si="15"/>
        <v>3.7605809208891134</v>
      </c>
      <c r="N101" s="326">
        <f t="shared" si="16"/>
        <v>-5.2294497047308042E-2</v>
      </c>
      <c r="O101" s="326">
        <f t="shared" si="1"/>
        <v>3.204642406928386E-2</v>
      </c>
      <c r="P101" s="330">
        <f t="shared" si="4"/>
        <v>78.527106789052908</v>
      </c>
      <c r="Q101" s="326">
        <f t="shared" si="17"/>
        <v>250.05214872865866</v>
      </c>
      <c r="R101" s="276">
        <f>IF(H101&gt;0, rate1(1,$L$52,$L$51,$L$54,L101,$L$53,$L$50,P101),"")</f>
        <v>4165.2952790984373</v>
      </c>
      <c r="S101" s="321">
        <f t="shared" si="18"/>
        <v>1.8732908910088981</v>
      </c>
      <c r="T101" s="321">
        <f t="shared" si="19"/>
        <v>5.9882105247763544E-2</v>
      </c>
      <c r="U101" s="326">
        <f t="shared" si="2"/>
        <v>3.7705809208891137</v>
      </c>
      <c r="V101" s="334">
        <f t="shared" si="20"/>
        <v>3.7705809208891137</v>
      </c>
      <c r="W101" s="326">
        <f t="shared" si="21"/>
        <v>8.5541623726470561E-4</v>
      </c>
      <c r="X101" s="326">
        <f t="shared" si="22"/>
        <v>252.38963277805703</v>
      </c>
      <c r="Y101" s="326">
        <f t="shared" si="5"/>
        <v>78.945294918260913</v>
      </c>
      <c r="Z101" s="107">
        <f>IF(H101&gt;0, rate1(1,$L$52,$L$51,$L$54,U101,$L$53,$L$50,Y101),"")</f>
        <v>4178.2090923414216</v>
      </c>
      <c r="AA101" s="334">
        <f t="shared" si="23"/>
        <v>1.8849583849226246</v>
      </c>
      <c r="AB101" s="334">
        <f t="shared" si="24"/>
        <v>-9.666174724583214E-4</v>
      </c>
      <c r="AC101" s="326">
        <f t="shared" si="25"/>
        <v>5.9882105247763544E-2</v>
      </c>
      <c r="AD101" s="326">
        <f t="shared" si="26"/>
        <v>-0.33398959367326109</v>
      </c>
      <c r="AE101" s="326">
        <f t="shared" si="27"/>
        <v>-1.3831840654666505</v>
      </c>
      <c r="AF101" s="326">
        <f t="shared" si="28"/>
        <v>1028.0202315917631</v>
      </c>
      <c r="AG101" s="326">
        <f t="shared" si="29"/>
        <v>1023.0561500116596</v>
      </c>
      <c r="AH101" s="326">
        <f t="shared" si="30"/>
        <v>3.7508757377087232</v>
      </c>
      <c r="AI101" s="326">
        <f t="shared" si="31"/>
        <v>14.37643701954422</v>
      </c>
      <c r="AJ101" s="391">
        <f t="shared" si="32"/>
        <v>0.49821173665438112</v>
      </c>
      <c r="AK101" s="335">
        <f t="shared" si="33"/>
        <v>0.32128140434193808</v>
      </c>
      <c r="AL101" s="41">
        <f t="shared" si="34"/>
        <v>7.5046057674010097E-2</v>
      </c>
      <c r="AM101" s="8" cm="1">
        <f t="array" ref="AM101">Balance($B$8,$B$11,$B$12,$H$7,B101,AK101,AL101)</f>
        <v>7.7697723378898242E-2</v>
      </c>
      <c r="AN101" s="8" cm="1">
        <f t="array" ref="AN101">getStorageByWaterLevel(B100)</f>
        <v>1.1359076318732154E-2</v>
      </c>
      <c r="BA101" s="8"/>
    </row>
    <row r="102" spans="1:53" x14ac:dyDescent="0.25">
      <c r="A102" s="115"/>
      <c r="B102" s="326">
        <f t="shared" si="6"/>
        <v>1028.0202315917631</v>
      </c>
      <c r="C102" s="326">
        <f t="shared" si="7"/>
        <v>1023.0561500116596</v>
      </c>
      <c r="D102" s="326">
        <f t="shared" si="8"/>
        <v>3.7508757377087232</v>
      </c>
      <c r="E102" s="326">
        <f t="shared" si="3"/>
        <v>19.465367399254241</v>
      </c>
      <c r="F102" s="326">
        <f t="shared" si="9"/>
        <v>19.465367399254241</v>
      </c>
      <c r="G102" s="326">
        <f t="shared" si="10"/>
        <v>285.40450062728945</v>
      </c>
      <c r="H102" s="311">
        <f t="shared" si="35"/>
        <v>0.02</v>
      </c>
      <c r="I102" s="326">
        <f t="shared" si="12"/>
        <v>3.971265264082831</v>
      </c>
      <c r="J102" s="326">
        <f t="shared" si="0"/>
        <v>42.18</v>
      </c>
      <c r="K102" s="333">
        <f t="shared" si="13"/>
        <v>-1</v>
      </c>
      <c r="L102" s="321">
        <f t="shared" si="14"/>
        <v>3.7308757377087232</v>
      </c>
      <c r="M102" s="321">
        <f t="shared" si="15"/>
        <v>3.7408757377087234</v>
      </c>
      <c r="N102" s="326">
        <f t="shared" si="16"/>
        <v>-5.2025282493284308E-2</v>
      </c>
      <c r="O102" s="326">
        <f t="shared" si="1"/>
        <v>2.7230155061260523E-2</v>
      </c>
      <c r="P102" s="330">
        <f t="shared" si="4"/>
        <v>77.977952397025007</v>
      </c>
      <c r="Q102" s="326">
        <f t="shared" si="17"/>
        <v>245.48234945991248</v>
      </c>
      <c r="R102" s="276">
        <f>IF(H102&gt;0, rate1(1,$L$52,$L$51,$L$54,L102,$L$53,$L$50,P102),"")</f>
        <v>4148.2499092409043</v>
      </c>
      <c r="S102" s="321">
        <f t="shared" si="18"/>
        <v>2.1732277623917748</v>
      </c>
      <c r="T102" s="321">
        <f t="shared" si="19"/>
        <v>4.4343719234212556E-2</v>
      </c>
      <c r="U102" s="326">
        <f t="shared" si="2"/>
        <v>3.7508757377087232</v>
      </c>
      <c r="V102" s="334">
        <f t="shared" si="20"/>
        <v>3.7508757377087232</v>
      </c>
      <c r="W102" s="326">
        <f t="shared" si="21"/>
        <v>8.4649873163833433E-4</v>
      </c>
      <c r="X102" s="326">
        <f t="shared" si="22"/>
        <v>247.79543355162519</v>
      </c>
      <c r="Y102" s="326">
        <f t="shared" si="5"/>
        <v>78.395406394787301</v>
      </c>
      <c r="Z102" s="107">
        <f>IF(H102&gt;0, rate1(1,$L$52,$L$51,$L$54,U102,$L$53,$L$50,Y102),"")</f>
        <v>4161.2164486913098</v>
      </c>
      <c r="AA102" s="334">
        <f t="shared" si="23"/>
        <v>2.1868695517939734</v>
      </c>
      <c r="AB102" s="334">
        <f t="shared" si="24"/>
        <v>-7.1321968817789386E-4</v>
      </c>
      <c r="AC102" s="326">
        <f t="shared" si="25"/>
        <v>4.4343719234212556E-2</v>
      </c>
      <c r="AD102" s="326">
        <f t="shared" si="26"/>
        <v>-0.45102215929081069</v>
      </c>
      <c r="AE102" s="326">
        <f t="shared" si="27"/>
        <v>-2.2457498647619372</v>
      </c>
      <c r="AF102" s="326">
        <f t="shared" si="28"/>
        <v>1027.9238625900357</v>
      </c>
      <c r="AG102" s="326">
        <f t="shared" si="29"/>
        <v>1023.0118062924254</v>
      </c>
      <c r="AH102" s="326">
        <f t="shared" si="30"/>
        <v>3.7311687336897261</v>
      </c>
      <c r="AI102" s="326">
        <f t="shared" si="31"/>
        <v>10.689741506515718</v>
      </c>
      <c r="AJ102" s="391">
        <f t="shared" si="32"/>
        <v>0.50118110929507997</v>
      </c>
      <c r="AK102" s="335">
        <f t="shared" si="33"/>
        <v>0.32544986248698271</v>
      </c>
      <c r="AL102" s="41">
        <f t="shared" si="34"/>
        <v>7.5652455787494466E-2</v>
      </c>
      <c r="AM102" s="8" cm="1">
        <f t="array" ref="AM102">Balance($B$8,$B$11,$B$12,$H$7,B102,AK102,AL102)</f>
        <v>7.8935120055132493E-2</v>
      </c>
      <c r="AN102" s="8" cm="1">
        <f t="array" ref="AN102">getStorageByWaterLevel(B101)</f>
        <v>7.2602142861240768E-3</v>
      </c>
      <c r="BA102" s="8"/>
    </row>
    <row r="103" spans="1:53" x14ac:dyDescent="0.25">
      <c r="A103" s="115"/>
      <c r="B103" s="326">
        <f t="shared" si="6"/>
        <v>1027.9238625900357</v>
      </c>
      <c r="C103" s="326">
        <f t="shared" si="7"/>
        <v>1023.0118062924254</v>
      </c>
      <c r="D103" s="326">
        <f t="shared" si="8"/>
        <v>3.7311687336897261</v>
      </c>
      <c r="E103" s="326">
        <f t="shared" si="3"/>
        <v>19.465367399254241</v>
      </c>
      <c r="F103" s="326">
        <f t="shared" si="9"/>
        <v>19.465367399254241</v>
      </c>
      <c r="G103" s="326">
        <f t="shared" si="10"/>
        <v>280.90564668239665</v>
      </c>
      <c r="H103" s="311">
        <f t="shared" si="35"/>
        <v>0.02</v>
      </c>
      <c r="I103" s="326">
        <f t="shared" si="12"/>
        <v>3.9296450380882564</v>
      </c>
      <c r="J103" s="326">
        <f t="shared" si="0"/>
        <v>42.18</v>
      </c>
      <c r="K103" s="333">
        <f t="shared" si="13"/>
        <v>-1</v>
      </c>
      <c r="L103" s="321">
        <f t="shared" si="14"/>
        <v>3.7111687336897261</v>
      </c>
      <c r="M103" s="321">
        <f t="shared" si="15"/>
        <v>3.7211687336897263</v>
      </c>
      <c r="N103" s="326">
        <f t="shared" si="16"/>
        <v>-5.1755996330996368E-2</v>
      </c>
      <c r="O103" s="326">
        <f t="shared" si="1"/>
        <v>2.3323519904064095E-2</v>
      </c>
      <c r="P103" s="330">
        <f t="shared" si="4"/>
        <v>77.42971400630671</v>
      </c>
      <c r="Q103" s="326">
        <f t="shared" si="17"/>
        <v>240.96002497534232</v>
      </c>
      <c r="R103" s="276">
        <f>IF(H103&gt;0, rate1(1,$L$52,$L$51,$L$54,L103,$L$53,$L$50,P103),"")</f>
        <v>4131.1333379989746</v>
      </c>
      <c r="S103" s="321">
        <f t="shared" si="18"/>
        <v>2.5008157373168105</v>
      </c>
      <c r="T103" s="321">
        <f t="shared" si="19"/>
        <v>3.4485243620597163E-2</v>
      </c>
      <c r="U103" s="326">
        <f t="shared" si="2"/>
        <v>3.7311687336897261</v>
      </c>
      <c r="V103" s="334">
        <f t="shared" si="20"/>
        <v>3.7311687336897261</v>
      </c>
      <c r="W103" s="326">
        <f t="shared" si="21"/>
        <v>8.3762713375534759E-4</v>
      </c>
      <c r="X103" s="326">
        <f t="shared" si="22"/>
        <v>243.24883489173936</v>
      </c>
      <c r="Y103" s="326">
        <f t="shared" si="5"/>
        <v>77.84643122105652</v>
      </c>
      <c r="Z103" s="107">
        <f>IF(H103&gt;0, rate1(1,$L$52,$L$51,$L$54,U103,$L$53,$L$50,Y103),"")</f>
        <v>4144.1527909277829</v>
      </c>
      <c r="AA103" s="334">
        <f t="shared" si="23"/>
        <v>2.5166389650028784</v>
      </c>
      <c r="AB103" s="334">
        <f t="shared" si="24"/>
        <v>-5.5229171416795156E-4</v>
      </c>
      <c r="AC103" s="326">
        <f t="shared" si="25"/>
        <v>3.4485243620597163E-2</v>
      </c>
      <c r="AD103" s="326">
        <f t="shared" si="26"/>
        <v>-0.57995820531348974</v>
      </c>
      <c r="AE103" s="326">
        <f t="shared" si="27"/>
        <v>-3.2712861200561147</v>
      </c>
      <c r="AF103" s="326">
        <f t="shared" si="28"/>
        <v>1027.8376213500842</v>
      </c>
      <c r="AG103" s="326">
        <f t="shared" si="29"/>
        <v>1022.9773210488048</v>
      </c>
      <c r="AH103" s="326">
        <f t="shared" si="30"/>
        <v>3.7114599071684409</v>
      </c>
      <c r="AI103" s="326">
        <f t="shared" si="31"/>
        <v>8.3476471948738933</v>
      </c>
      <c r="AJ103" s="391">
        <f t="shared" si="32"/>
        <v>0.50349990018254498</v>
      </c>
      <c r="AK103" s="335">
        <f t="shared" si="33"/>
        <v>0.32850076282348462</v>
      </c>
      <c r="AL103" s="41">
        <f t="shared" si="34"/>
        <v>7.6103349084239297E-2</v>
      </c>
      <c r="AM103" s="8" cm="1">
        <f t="array" ref="AM103">Balance($B$8,$B$11,$B$12,$H$7,B103,AK103,AL103)</f>
        <v>7.9766876604016809E-2</v>
      </c>
      <c r="AN103" s="8" cm="1">
        <f t="array" ref="AN103">getStorageByWaterLevel(B102)</f>
        <v>4.424744540556266E-3</v>
      </c>
      <c r="BA103" s="8"/>
    </row>
    <row r="104" spans="1:53" x14ac:dyDescent="0.25">
      <c r="A104" s="115"/>
      <c r="B104" s="326">
        <f t="shared" si="6"/>
        <v>1027.8376213500842</v>
      </c>
      <c r="C104" s="326">
        <f t="shared" si="7"/>
        <v>1022.9773210488048</v>
      </c>
      <c r="D104" s="326">
        <f t="shared" si="8"/>
        <v>3.7114599071684409</v>
      </c>
      <c r="E104" s="326">
        <f t="shared" si="3"/>
        <v>19.465367399254241</v>
      </c>
      <c r="F104" s="326">
        <f t="shared" si="9"/>
        <v>19.465367399254241</v>
      </c>
      <c r="G104" s="326">
        <f t="shared" si="10"/>
        <v>276.45391028950013</v>
      </c>
      <c r="H104" s="311">
        <f t="shared" si="35"/>
        <v>0.02</v>
      </c>
      <c r="I104" s="326">
        <f t="shared" si="12"/>
        <v>3.8882402410235049</v>
      </c>
      <c r="J104" s="326">
        <f t="shared" si="0"/>
        <v>42.18</v>
      </c>
      <c r="K104" s="333">
        <f t="shared" si="13"/>
        <v>-1</v>
      </c>
      <c r="L104" s="321">
        <f t="shared" si="14"/>
        <v>3.6914599071684409</v>
      </c>
      <c r="M104" s="321">
        <f t="shared" si="15"/>
        <v>3.7014599071684406</v>
      </c>
      <c r="N104" s="326">
        <f t="shared" si="16"/>
        <v>-5.1486638524746553E-2</v>
      </c>
      <c r="O104" s="326">
        <f t="shared" si="1"/>
        <v>1.9967396412087092E-2</v>
      </c>
      <c r="P104" s="330">
        <f t="shared" si="4"/>
        <v>76.882395250821205</v>
      </c>
      <c r="Q104" s="326">
        <f t="shared" si="17"/>
        <v>236.48493580698101</v>
      </c>
      <c r="R104" s="276">
        <f>IF(H104&gt;0, rate1(1,$L$52,$L$51,$L$54,L104,$L$53,$L$50,P104),"")</f>
        <v>4113.9453048873183</v>
      </c>
      <c r="S104" s="321">
        <f t="shared" si="18"/>
        <v>2.87887976872977</v>
      </c>
      <c r="T104" s="321">
        <f t="shared" si="19"/>
        <v>2.7402838319747547E-2</v>
      </c>
      <c r="U104" s="326">
        <f t="shared" si="2"/>
        <v>3.7114599071684409</v>
      </c>
      <c r="V104" s="334">
        <f t="shared" si="20"/>
        <v>3.7114599071684409</v>
      </c>
      <c r="W104" s="326">
        <f t="shared" si="21"/>
        <v>8.2880145582286957E-4</v>
      </c>
      <c r="X104" s="326">
        <f t="shared" si="22"/>
        <v>238.74959736389104</v>
      </c>
      <c r="Y104" s="326">
        <f t="shared" si="5"/>
        <v>77.298373007342434</v>
      </c>
      <c r="Z104" s="107">
        <f>IF(H104&gt;0, rate1(1,$L$52,$L$51,$L$54,U104,$L$53,$L$50,Y104),"")</f>
        <v>4127.0178574542233</v>
      </c>
      <c r="AA104" s="334">
        <f t="shared" si="23"/>
        <v>2.8972425829916584</v>
      </c>
      <c r="AB104" s="334">
        <f t="shared" si="24"/>
        <v>-4.3684527390059827E-4</v>
      </c>
      <c r="AC104" s="326">
        <f t="shared" si="25"/>
        <v>2.7402838319747547E-2</v>
      </c>
      <c r="AD104" s="326">
        <f t="shared" si="26"/>
        <v>-0.72985140322443265</v>
      </c>
      <c r="AE104" s="326">
        <f t="shared" si="27"/>
        <v>-4.8440085138016808</v>
      </c>
      <c r="AF104" s="326">
        <f t="shared" si="28"/>
        <v>1027.7587318732396</v>
      </c>
      <c r="AG104" s="326">
        <f t="shared" si="29"/>
        <v>1022.9499182104851</v>
      </c>
      <c r="AH104" s="326">
        <f t="shared" si="30"/>
        <v>3.6917492564566206</v>
      </c>
      <c r="AI104" s="326">
        <f t="shared" si="31"/>
        <v>6.6609632090133282</v>
      </c>
      <c r="AJ104" s="391">
        <f t="shared" si="32"/>
        <v>0.50535016774060426</v>
      </c>
      <c r="AK104" s="335">
        <f t="shared" si="33"/>
        <v>0.33084566405703714</v>
      </c>
      <c r="AL104" s="41">
        <f t="shared" si="34"/>
        <v>7.6455452842919075E-2</v>
      </c>
      <c r="AM104" s="8" cm="1">
        <f t="array" ref="AM104">Balance($B$8,$B$11,$B$12,$H$7,B104,AK104,AL104)</f>
        <v>8.0411431475699596E-2</v>
      </c>
      <c r="AN104" s="8" cm="1">
        <f t="array" ref="AN104">getStorageByWaterLevel(B103)</f>
        <v>2.3387933459291643E-3</v>
      </c>
      <c r="BA104" s="8"/>
    </row>
    <row r="105" spans="1:53" x14ac:dyDescent="0.25">
      <c r="A105" s="115"/>
      <c r="B105" s="326">
        <f t="shared" si="6"/>
        <v>1027.7587318732396</v>
      </c>
      <c r="C105" s="326">
        <f t="shared" si="7"/>
        <v>1022.9499182104851</v>
      </c>
      <c r="D105" s="326">
        <f t="shared" si="8"/>
        <v>3.6917492564566206</v>
      </c>
      <c r="E105" s="326">
        <f t="shared" si="3"/>
        <v>19.465367399254241</v>
      </c>
      <c r="F105" s="326">
        <f t="shared" si="9"/>
        <v>19.465367399254241</v>
      </c>
      <c r="G105" s="326">
        <f t="shared" si="10"/>
        <v>272.04905177809434</v>
      </c>
      <c r="H105" s="311">
        <f t="shared" si="35"/>
        <v>0.02</v>
      </c>
      <c r="I105" s="326">
        <f t="shared" si="12"/>
        <v>3.8470509302036593</v>
      </c>
      <c r="J105" s="326">
        <f t="shared" si="0"/>
        <v>42.18</v>
      </c>
      <c r="K105" s="333">
        <f t="shared" si="13"/>
        <v>-1</v>
      </c>
      <c r="L105" s="321">
        <f t="shared" si="14"/>
        <v>3.6717492564566205</v>
      </c>
      <c r="M105" s="321">
        <f t="shared" si="15"/>
        <v>3.6817492564566203</v>
      </c>
      <c r="N105" s="326">
        <f t="shared" si="16"/>
        <v>-5.1217209038483702E-2</v>
      </c>
      <c r="O105" s="326">
        <f t="shared" si="1"/>
        <v>1.6963979896504163E-2</v>
      </c>
      <c r="P105" s="330">
        <f t="shared" si="4"/>
        <v>76.335999796347863</v>
      </c>
      <c r="Q105" s="326">
        <f t="shared" si="17"/>
        <v>232.05684235865726</v>
      </c>
      <c r="R105" s="276">
        <f>IF(H105&gt;0, rate1(1,$L$52,$L$51,$L$54,L105,$L$53,$L$50,P105),"")</f>
        <v>4096.6855508209755</v>
      </c>
      <c r="S105" s="321">
        <f t="shared" si="18"/>
        <v>3.3391351647199317</v>
      </c>
      <c r="T105" s="321">
        <f t="shared" si="19"/>
        <v>2.1895788585015785E-2</v>
      </c>
      <c r="U105" s="326">
        <f t="shared" si="2"/>
        <v>3.6917492564566206</v>
      </c>
      <c r="V105" s="334">
        <f t="shared" si="20"/>
        <v>3.6917492564566206</v>
      </c>
      <c r="W105" s="326">
        <f t="shared" si="21"/>
        <v>8.200217100640117E-4</v>
      </c>
      <c r="X105" s="326">
        <f t="shared" si="22"/>
        <v>234.29748140538413</v>
      </c>
      <c r="Y105" s="326">
        <f t="shared" si="5"/>
        <v>76.751235395434776</v>
      </c>
      <c r="Z105" s="107">
        <f>IF(H105&gt;0, rate1(1,$L$52,$L$51,$L$54,U105,$L$53,$L$50,Y105),"")</f>
        <v>4109.811388016713</v>
      </c>
      <c r="AA105" s="334">
        <f t="shared" si="23"/>
        <v>3.3606089511233557</v>
      </c>
      <c r="AB105" s="334">
        <f t="shared" si="24"/>
        <v>-3.4737719251372979E-4</v>
      </c>
      <c r="AC105" s="326">
        <f t="shared" si="25"/>
        <v>2.1895788585015785E-2</v>
      </c>
      <c r="AD105" s="326">
        <f t="shared" si="26"/>
        <v>-0.91341766122490087</v>
      </c>
      <c r="AE105" s="326">
        <f t="shared" si="27"/>
        <v>-7.4471144340424491</v>
      </c>
      <c r="AF105" s="326">
        <f t="shared" si="28"/>
        <v>1027.6856188756162</v>
      </c>
      <c r="AG105" s="326">
        <f t="shared" si="29"/>
        <v>1022.9280224219001</v>
      </c>
      <c r="AH105" s="326">
        <f t="shared" si="30"/>
        <v>3.6720367798410911</v>
      </c>
      <c r="AI105" s="326">
        <f t="shared" si="31"/>
        <v>5.3447569537349215</v>
      </c>
      <c r="AJ105" s="391">
        <f t="shared" si="32"/>
        <v>0.50683482244997502</v>
      </c>
      <c r="AK105" s="335">
        <f t="shared" si="33"/>
        <v>0.33268711338246337</v>
      </c>
      <c r="AL105" s="41">
        <f t="shared" si="34"/>
        <v>7.6736412271075263E-2</v>
      </c>
      <c r="AM105" s="8" cm="1">
        <f t="array" ref="AM105">Balance($B$8,$B$11,$B$12,$H$7,B105,AK105,AL105)</f>
        <v>8.0960015200489233E-2</v>
      </c>
      <c r="AN105" s="8" cm="1">
        <f t="array" ref="AN105">getStorageByWaterLevel(B104)</f>
        <v>7.462895029448878E-4</v>
      </c>
      <c r="BA105" s="8"/>
    </row>
    <row r="106" spans="1:53" x14ac:dyDescent="0.25">
      <c r="A106" s="115"/>
      <c r="B106" s="326">
        <f t="shared" si="6"/>
        <v>1027.6856188756162</v>
      </c>
      <c r="C106" s="326">
        <f t="shared" si="7"/>
        <v>1022.9280224219001</v>
      </c>
      <c r="D106" s="326">
        <f t="shared" si="8"/>
        <v>3.6720367798410911</v>
      </c>
      <c r="E106" s="326">
        <f t="shared" si="3"/>
        <v>19.465367399254241</v>
      </c>
      <c r="F106" s="326">
        <f t="shared" si="9"/>
        <v>19.465367399254241</v>
      </c>
      <c r="G106" s="326">
        <f t="shared" si="10"/>
        <v>267.69083134940081</v>
      </c>
      <c r="H106" s="311">
        <f t="shared" si="35"/>
        <v>0.02</v>
      </c>
      <c r="I106" s="326">
        <f t="shared" si="12"/>
        <v>3.8060771629729064</v>
      </c>
      <c r="J106" s="326">
        <f t="shared" si="0"/>
        <v>42.18</v>
      </c>
      <c r="K106" s="333">
        <f t="shared" si="13"/>
        <v>-1</v>
      </c>
      <c r="L106" s="321">
        <f t="shared" si="14"/>
        <v>3.6520367798410911</v>
      </c>
      <c r="M106" s="321">
        <f t="shared" si="15"/>
        <v>3.6620367798410909</v>
      </c>
      <c r="N106" s="326">
        <f t="shared" si="16"/>
        <v>-5.0947707835812039E-2</v>
      </c>
      <c r="O106" s="326">
        <f t="shared" si="1"/>
        <v>1.421659410063832E-2</v>
      </c>
      <c r="P106" s="330">
        <f t="shared" si="4"/>
        <v>75.79053134098227</v>
      </c>
      <c r="Q106" s="326">
        <f t="shared" si="17"/>
        <v>227.67550490596608</v>
      </c>
      <c r="R106" s="276">
        <f>IF(H106&gt;0, rate1(1,$L$52,$L$51,$L$54,L106,$L$53,$L$50,P106),"")</f>
        <v>4079.3538181923564</v>
      </c>
      <c r="S106" s="321">
        <f t="shared" si="18"/>
        <v>3.9258108354115766</v>
      </c>
      <c r="T106" s="321">
        <f t="shared" si="19"/>
        <v>1.7413192684634097E-2</v>
      </c>
      <c r="U106" s="326">
        <f t="shared" si="2"/>
        <v>3.6720367798410911</v>
      </c>
      <c r="V106" s="334">
        <f t="shared" si="20"/>
        <v>3.6720367798410911</v>
      </c>
      <c r="W106" s="326">
        <f t="shared" si="21"/>
        <v>8.1128790869477996E-4</v>
      </c>
      <c r="X106" s="326">
        <f t="shared" si="22"/>
        <v>229.89224732530624</v>
      </c>
      <c r="Y106" s="326">
        <f t="shared" si="5"/>
        <v>76.205022059092485</v>
      </c>
      <c r="Z106" s="107">
        <f>IF(H106&gt;0, rate1(1,$L$52,$L$51,$L$54,U106,$L$53,$L$50,Y106),"")</f>
        <v>4092.5331237794803</v>
      </c>
      <c r="AA106" s="334">
        <f t="shared" si="23"/>
        <v>3.9512686489140987</v>
      </c>
      <c r="AB106" s="334">
        <f t="shared" si="24"/>
        <v>-2.7489463183681646E-4</v>
      </c>
      <c r="AC106" s="326">
        <f t="shared" si="25"/>
        <v>1.7413192684634097E-2</v>
      </c>
      <c r="AD106" s="326">
        <f t="shared" si="26"/>
        <v>-1.1485544530641172</v>
      </c>
      <c r="AE106" s="326">
        <f t="shared" si="27"/>
        <v>-11.963514914122864</v>
      </c>
      <c r="AF106" s="326">
        <f t="shared" si="28"/>
        <v>1027.6172579750958</v>
      </c>
      <c r="AG106" s="326">
        <f t="shared" si="29"/>
        <v>1022.9106092292154</v>
      </c>
      <c r="AH106" s="326">
        <f t="shared" si="30"/>
        <v>3.65232247558294</v>
      </c>
      <c r="AI106" s="326">
        <f t="shared" si="31"/>
        <v>4.2686154378122145</v>
      </c>
      <c r="AJ106" s="391">
        <f t="shared" si="32"/>
        <v>0.50802054896047844</v>
      </c>
      <c r="AK106" s="335">
        <f t="shared" si="33"/>
        <v>0.33414114944371132</v>
      </c>
      <c r="AL106" s="41">
        <f t="shared" si="34"/>
        <v>7.6961854119383805E-2</v>
      </c>
      <c r="AM106" s="8" cm="1">
        <f t="array" ref="AM106">Balance($B$8,$B$11,$B$12,$H$7,B106,AK106,AL106)</f>
        <v>8.1452436878957188E-2</v>
      </c>
      <c r="AN106" s="8" cm="1">
        <f t="array" ref="AN106">getStorageByWaterLevel(B105)</f>
        <v>-4.8362008222881288E-4</v>
      </c>
      <c r="BA106" s="8"/>
    </row>
    <row r="107" spans="1:53" x14ac:dyDescent="0.25">
      <c r="A107" s="115"/>
      <c r="B107" s="326">
        <f t="shared" si="6"/>
        <v>1027.6172579750958</v>
      </c>
      <c r="C107" s="326">
        <f t="shared" si="7"/>
        <v>1022.9106092292154</v>
      </c>
      <c r="D107" s="326">
        <f t="shared" si="8"/>
        <v>3.65232247558294</v>
      </c>
      <c r="E107" s="326">
        <f t="shared" si="3"/>
        <v>19.465367399254241</v>
      </c>
      <c r="F107" s="326">
        <f t="shared" si="9"/>
        <v>19.465367399254241</v>
      </c>
      <c r="G107" s="326">
        <f t="shared" si="10"/>
        <v>263.37900907624322</v>
      </c>
      <c r="H107" s="311">
        <f t="shared" si="35"/>
        <v>0.02</v>
      </c>
      <c r="I107" s="326">
        <f t="shared" si="12"/>
        <v>3.7653189967042637</v>
      </c>
      <c r="J107" s="326">
        <f t="shared" si="0"/>
        <v>42.18</v>
      </c>
      <c r="K107" s="333">
        <f t="shared" si="13"/>
        <v>-1</v>
      </c>
      <c r="L107" s="321">
        <f t="shared" si="14"/>
        <v>3.63232247558294</v>
      </c>
      <c r="M107" s="321">
        <f t="shared" si="15"/>
        <v>3.6423224755829402</v>
      </c>
      <c r="N107" s="326">
        <f t="shared" si="16"/>
        <v>-5.0678134879948544E-2</v>
      </c>
      <c r="O107" s="326">
        <f t="shared" si="1"/>
        <v>1.1670378569769237E-2</v>
      </c>
      <c r="P107" s="330">
        <f t="shared" si="4"/>
        <v>75.245993615593662</v>
      </c>
      <c r="Q107" s="326">
        <f t="shared" si="17"/>
        <v>223.34068359614315</v>
      </c>
      <c r="R107" s="276">
        <f>IF(H107&gt;0, rate1(1,$L$52,$L$51,$L$54,L107,$L$53,$L$50,P107),"")</f>
        <v>4061.9498509499526</v>
      </c>
      <c r="S107" s="321">
        <f t="shared" si="18"/>
        <v>4.7113822309946025</v>
      </c>
      <c r="T107" s="321">
        <f t="shared" si="19"/>
        <v>1.3654787280254736E-2</v>
      </c>
      <c r="U107" s="326">
        <f t="shared" si="2"/>
        <v>3.65232247558294</v>
      </c>
      <c r="V107" s="334">
        <f t="shared" si="20"/>
        <v>3.65232247558294</v>
      </c>
      <c r="W107" s="326">
        <f t="shared" si="21"/>
        <v>8.0260006395782568E-4</v>
      </c>
      <c r="X107" s="326">
        <f t="shared" si="22"/>
        <v>225.53365530440243</v>
      </c>
      <c r="Y107" s="326">
        <f t="shared" si="5"/>
        <v>75.659736704494108</v>
      </c>
      <c r="Z107" s="107">
        <f>IF(H107&gt;0, rate1(1,$L$52,$L$51,$L$54,U107,$L$53,$L$50,Y107),"")</f>
        <v>4075.182807402025</v>
      </c>
      <c r="AA107" s="334">
        <f t="shared" si="23"/>
        <v>4.7421940271333201</v>
      </c>
      <c r="AB107" s="334">
        <f t="shared" si="24"/>
        <v>-2.1447312943649035E-4</v>
      </c>
      <c r="AC107" s="326">
        <f t="shared" si="25"/>
        <v>1.3654787280254736E-2</v>
      </c>
      <c r="AD107" s="326">
        <f t="shared" si="26"/>
        <v>-1.4646877750282239</v>
      </c>
      <c r="AE107" s="326">
        <f t="shared" si="27"/>
        <v>-20.351070286602582</v>
      </c>
      <c r="AF107" s="326">
        <f t="shared" si="28"/>
        <v>1027.5529250529355</v>
      </c>
      <c r="AG107" s="326">
        <f t="shared" si="29"/>
        <v>1022.8969544419351</v>
      </c>
      <c r="AH107" s="326">
        <f t="shared" si="30"/>
        <v>3.6326063419171608</v>
      </c>
      <c r="AI107" s="326">
        <f t="shared" si="31"/>
        <v>3.3616336442611034</v>
      </c>
      <c r="AJ107" s="391">
        <f t="shared" si="32"/>
        <v>0.5089543360838843</v>
      </c>
      <c r="AK107" s="335">
        <f t="shared" si="33"/>
        <v>0.33528381865897017</v>
      </c>
      <c r="AL107" s="41">
        <f t="shared" si="34"/>
        <v>7.7141904318550725E-2</v>
      </c>
      <c r="AM107" s="8" cm="1">
        <f t="array" ref="AM107">Balance($B$8,$B$11,$B$12,$H$7,B107,AK107,AL107)</f>
        <v>8.1909131516871764E-2</v>
      </c>
      <c r="AN107" s="8" cm="1">
        <f t="array" ref="AN107">getStorageByWaterLevel(B106)</f>
        <v>-1.4299571678932244E-3</v>
      </c>
      <c r="BA107" s="8"/>
    </row>
    <row r="108" spans="1:53" x14ac:dyDescent="0.25">
      <c r="A108" s="115"/>
      <c r="B108" s="326">
        <f t="shared" si="6"/>
        <v>1027.5529250529355</v>
      </c>
      <c r="C108" s="326">
        <f t="shared" si="7"/>
        <v>1022.8969544419351</v>
      </c>
      <c r="D108" s="326">
        <f t="shared" si="8"/>
        <v>3.6326063419171608</v>
      </c>
      <c r="E108" s="326">
        <f t="shared" si="3"/>
        <v>19.465367399254241</v>
      </c>
      <c r="F108" s="326">
        <f t="shared" si="9"/>
        <v>19.465367399254241</v>
      </c>
      <c r="G108" s="326">
        <f t="shared" si="10"/>
        <v>259.1133449030242</v>
      </c>
      <c r="H108" s="311">
        <f t="shared" si="35"/>
        <v>0.02</v>
      </c>
      <c r="I108" s="326">
        <f t="shared" si="12"/>
        <v>3.7247764888003076</v>
      </c>
      <c r="J108" s="326">
        <f t="shared" si="0"/>
        <v>42.18</v>
      </c>
      <c r="K108" s="333">
        <f t="shared" si="13"/>
        <v>-1</v>
      </c>
      <c r="L108" s="321">
        <f t="shared" si="14"/>
        <v>3.6126063419171608</v>
      </c>
      <c r="M108" s="321">
        <f t="shared" si="15"/>
        <v>3.6226063419171606</v>
      </c>
      <c r="N108" s="326">
        <f t="shared" si="16"/>
        <v>-5.0408490133760253E-2</v>
      </c>
      <c r="O108" s="326">
        <f t="shared" si="1"/>
        <v>9.2896584205834527E-3</v>
      </c>
      <c r="P108" s="330">
        <f t="shared" si="4"/>
        <v>74.70239038430428</v>
      </c>
      <c r="Q108" s="326">
        <f t="shared" si="17"/>
        <v>219.05213844804274</v>
      </c>
      <c r="R108" s="276">
        <f>IF(H108&gt;0, rate1(1,$L$52,$L$51,$L$54,L108,$L$53,$L$50,P108),"")</f>
        <v>4044.4733946795941</v>
      </c>
      <c r="S108" s="321">
        <f t="shared" si="18"/>
        <v>5.8302310898854417</v>
      </c>
      <c r="T108" s="321">
        <f t="shared" si="19"/>
        <v>1.0436041091142864E-2</v>
      </c>
      <c r="U108" s="326">
        <f t="shared" si="2"/>
        <v>3.6326063419171608</v>
      </c>
      <c r="V108" s="334">
        <f t="shared" si="20"/>
        <v>3.6326063419171608</v>
      </c>
      <c r="W108" s="326">
        <f t="shared" si="21"/>
        <v>7.9395818806560214E-4</v>
      </c>
      <c r="X108" s="326">
        <f t="shared" si="22"/>
        <v>221.22146539505349</v>
      </c>
      <c r="Y108" s="326">
        <f t="shared" si="5"/>
        <v>75.115383070710095</v>
      </c>
      <c r="Z108" s="107">
        <f>IF(H108&gt;0, rate1(1,$L$52,$L$51,$L$54,U108,$L$53,$L$50,Y108),"")</f>
        <v>4057.7601831187435</v>
      </c>
      <c r="AA108" s="334">
        <f t="shared" si="23"/>
        <v>5.8686896439620604</v>
      </c>
      <c r="AB108" s="334">
        <f t="shared" si="24"/>
        <v>-1.6307430666693553E-4</v>
      </c>
      <c r="AC108" s="326">
        <f t="shared" si="25"/>
        <v>1.0436041091142864E-2</v>
      </c>
      <c r="AD108" s="326">
        <f t="shared" si="26"/>
        <v>-1.9164355357870457</v>
      </c>
      <c r="AE108" s="326">
        <f t="shared" si="27"/>
        <v>-37.503713346376244</v>
      </c>
      <c r="AF108" s="326">
        <f t="shared" si="28"/>
        <v>1027.4920805217107</v>
      </c>
      <c r="AG108" s="326">
        <f t="shared" si="29"/>
        <v>1022.886518400844</v>
      </c>
      <c r="AH108" s="326">
        <f t="shared" si="30"/>
        <v>3.6128883770520277</v>
      </c>
      <c r="AI108" s="326">
        <f t="shared" si="31"/>
        <v>2.5803213602223769</v>
      </c>
      <c r="AJ108" s="391">
        <f t="shared" si="32"/>
        <v>0.50967109201727945</v>
      </c>
      <c r="AK108" s="335">
        <f t="shared" si="33"/>
        <v>0.33616920239707304</v>
      </c>
      <c r="AL108" s="41">
        <f t="shared" si="34"/>
        <v>7.7283698025665662E-2</v>
      </c>
      <c r="AM108" s="8" cm="1">
        <f t="array" ref="AM108">Balance($B$8,$B$11,$B$12,$H$7,B108,AK108,AL108)</f>
        <v>8.2341964921592486E-2</v>
      </c>
      <c r="AN108" s="8" cm="1">
        <f t="array" ref="AN108">getStorageByWaterLevel(B107)</f>
        <v>-2.1463806696947049E-3</v>
      </c>
      <c r="BA108" s="8"/>
    </row>
    <row r="109" spans="1:53" x14ac:dyDescent="0.25">
      <c r="A109" s="115"/>
      <c r="B109" s="326">
        <f t="shared" si="6"/>
        <v>1027.4920805217107</v>
      </c>
      <c r="C109" s="326">
        <f t="shared" si="7"/>
        <v>1022.886518400844</v>
      </c>
      <c r="D109" s="326">
        <f t="shared" si="8"/>
        <v>3.6128883770520277</v>
      </c>
      <c r="E109" s="326">
        <f t="shared" si="3"/>
        <v>19.465367399254241</v>
      </c>
      <c r="F109" s="326">
        <f t="shared" si="9"/>
        <v>19.465367399254241</v>
      </c>
      <c r="G109" s="326">
        <f t="shared" si="10"/>
        <v>254.89359864564889</v>
      </c>
      <c r="H109" s="311">
        <f t="shared" si="35"/>
        <v>0.02</v>
      </c>
      <c r="I109" s="326">
        <f t="shared" si="12"/>
        <v>3.6844496966933549</v>
      </c>
      <c r="J109" s="326">
        <f t="shared" si="0"/>
        <v>42.18</v>
      </c>
      <c r="K109" s="333">
        <f t="shared" si="13"/>
        <v>-1</v>
      </c>
      <c r="L109" s="321">
        <f t="shared" si="14"/>
        <v>3.5928883770520277</v>
      </c>
      <c r="M109" s="321">
        <f t="shared" si="15"/>
        <v>3.6028883770520279</v>
      </c>
      <c r="N109" s="326">
        <f t="shared" si="16"/>
        <v>-5.013877355969143E-2</v>
      </c>
      <c r="O109" s="326">
        <f t="shared" si="1"/>
        <v>7.049215669291297E-3</v>
      </c>
      <c r="P109" s="330">
        <f t="shared" si="4"/>
        <v>74.159725444971627</v>
      </c>
      <c r="Q109" s="326">
        <f t="shared" si="17"/>
        <v>214.80962935205997</v>
      </c>
      <c r="R109" s="276">
        <f>IF(H109&gt;0, rate1(1,$L$52,$L$51,$L$54,L109,$L$53,$L$50,P109),"")</f>
        <v>4026.9241966876803</v>
      </c>
      <c r="S109" s="321">
        <f t="shared" si="18"/>
        <v>7.5672745911810644</v>
      </c>
      <c r="T109" s="321">
        <f t="shared" si="19"/>
        <v>7.6346394327748719E-3</v>
      </c>
      <c r="U109" s="326">
        <f t="shared" si="2"/>
        <v>3.6128883770520277</v>
      </c>
      <c r="V109" s="334">
        <f t="shared" si="20"/>
        <v>3.6128883770520277</v>
      </c>
      <c r="W109" s="326">
        <f t="shared" si="21"/>
        <v>7.8536229328562968E-4</v>
      </c>
      <c r="X109" s="326">
        <f t="shared" si="22"/>
        <v>216.95543752119846</v>
      </c>
      <c r="Y109" s="326">
        <f t="shared" si="5"/>
        <v>74.571964930177586</v>
      </c>
      <c r="Z109" s="107">
        <f>IF(H109&gt;0, rate1(1,$L$52,$L$51,$L$54,U109,$L$53,$L$50,Y109),"")</f>
        <v>4040.2649968204919</v>
      </c>
      <c r="AA109" s="334">
        <f t="shared" si="23"/>
        <v>7.6176302785108305</v>
      </c>
      <c r="AB109" s="334">
        <f t="shared" si="24"/>
        <v>-1.1867726969212916E-4</v>
      </c>
      <c r="AC109" s="326">
        <f t="shared" si="25"/>
        <v>7.6346394327748719E-3</v>
      </c>
      <c r="AD109" s="326">
        <f t="shared" si="26"/>
        <v>-2.6196391036021511</v>
      </c>
      <c r="AE109" s="326">
        <f t="shared" si="27"/>
        <v>-77.828122397977126</v>
      </c>
      <c r="AF109" s="326">
        <f t="shared" si="28"/>
        <v>1027.4343071087183</v>
      </c>
      <c r="AG109" s="326">
        <f t="shared" si="29"/>
        <v>1022.8788837614112</v>
      </c>
      <c r="AH109" s="326">
        <f t="shared" si="30"/>
        <v>3.5931685791684336</v>
      </c>
      <c r="AI109" s="326">
        <f t="shared" si="31"/>
        <v>1.895898472351353</v>
      </c>
      <c r="AJ109" s="391">
        <f t="shared" si="32"/>
        <v>0.51019773048182149</v>
      </c>
      <c r="AK109" s="335">
        <f t="shared" si="33"/>
        <v>0.33683779809564496</v>
      </c>
      <c r="AL109" s="41">
        <f t="shared" si="34"/>
        <v>7.7392535980639846E-2</v>
      </c>
      <c r="AM109" s="8" cm="1">
        <f t="array" ref="AM109">Balance($B$8,$B$11,$B$12,$H$7,B109,AK109,AL109)</f>
        <v>8.2758371593853061E-2</v>
      </c>
      <c r="AN109" s="8" cm="1">
        <f t="array" ref="AN109">getStorageByWaterLevel(B108)</f>
        <v>-2.6719444271997008E-3</v>
      </c>
      <c r="BA109" s="8"/>
    </row>
    <row r="110" spans="1:53" x14ac:dyDescent="0.25">
      <c r="A110" s="115"/>
      <c r="B110" s="326">
        <f t="shared" si="6"/>
        <v>1027.4343071087183</v>
      </c>
      <c r="C110" s="326">
        <f t="shared" si="7"/>
        <v>1022.8788837614112</v>
      </c>
      <c r="D110" s="326">
        <f t="shared" si="8"/>
        <v>3.5931685791684336</v>
      </c>
      <c r="E110" s="326">
        <f t="shared" si="3"/>
        <v>19.465367399254241</v>
      </c>
      <c r="F110" s="326">
        <f t="shared" si="9"/>
        <v>19.465367399254241</v>
      </c>
      <c r="G110" s="326">
        <f t="shared" si="10"/>
        <v>250.71952999143707</v>
      </c>
      <c r="H110" s="311">
        <f t="shared" si="35"/>
        <v>0.02</v>
      </c>
      <c r="I110" s="326">
        <f t="shared" si="12"/>
        <v>3.6443386778456444</v>
      </c>
      <c r="J110" s="326">
        <f t="shared" si="0"/>
        <v>42.18</v>
      </c>
      <c r="K110" s="333">
        <f t="shared" si="13"/>
        <v>-1</v>
      </c>
      <c r="L110" s="321">
        <f t="shared" si="14"/>
        <v>3.5731685791684336</v>
      </c>
      <c r="M110" s="321">
        <f t="shared" si="15"/>
        <v>3.5831685791684338</v>
      </c>
      <c r="N110" s="326">
        <f t="shared" si="16"/>
        <v>-4.9868985119843501E-2</v>
      </c>
      <c r="O110" s="326">
        <f t="shared" si="1"/>
        <v>4.9302587750463742E-3</v>
      </c>
      <c r="P110" s="330">
        <f t="shared" si="4"/>
        <v>73.618002629679168</v>
      </c>
      <c r="Q110" s="326">
        <f t="shared" si="17"/>
        <v>210.61291607004588</v>
      </c>
      <c r="R110" s="276">
        <f>IF(H110&gt;0, rate1(1,$L$52,$L$51,$L$54,L110,$L$53,$L$50,P110),"")</f>
        <v>4009.3020060866238</v>
      </c>
      <c r="S110" s="321">
        <f t="shared" si="18"/>
        <v>10.654829763695478</v>
      </c>
      <c r="T110" s="321">
        <f t="shared" si="19"/>
        <v>5.1651853362928348E-3</v>
      </c>
      <c r="U110" s="326">
        <f t="shared" si="2"/>
        <v>3.5931685791684336</v>
      </c>
      <c r="V110" s="334">
        <f t="shared" si="20"/>
        <v>3.5931685791684336</v>
      </c>
      <c r="W110" s="326">
        <f t="shared" si="21"/>
        <v>7.7681239184634876E-4</v>
      </c>
      <c r="X110" s="326">
        <f t="shared" si="22"/>
        <v>212.73533147825029</v>
      </c>
      <c r="Y110" s="326">
        <f t="shared" si="5"/>
        <v>74.029486089183891</v>
      </c>
      <c r="Z110" s="107">
        <f>IF(H110&gt;0, rate1(1,$L$52,$L$51,$L$54,U110,$L$53,$L$50,Y110),"")</f>
        <v>4022.6969961383206</v>
      </c>
      <c r="AA110" s="334">
        <f t="shared" si="23"/>
        <v>10.726365425003896</v>
      </c>
      <c r="AB110" s="334">
        <f t="shared" si="24"/>
        <v>-7.9866667342085547E-5</v>
      </c>
      <c r="AC110" s="326">
        <f t="shared" si="25"/>
        <v>5.1651853362928348E-3</v>
      </c>
      <c r="AD110" s="326">
        <f t="shared" si="26"/>
        <v>-3.8720779019237348</v>
      </c>
      <c r="AE110" s="326">
        <f t="shared" si="27"/>
        <v>-195.69624130296697</v>
      </c>
      <c r="AF110" s="326">
        <f t="shared" si="28"/>
        <v>1027.3792729382621</v>
      </c>
      <c r="AG110" s="326">
        <f t="shared" si="29"/>
        <v>1022.8737185760749</v>
      </c>
      <c r="AH110" s="326">
        <f t="shared" si="30"/>
        <v>3.5734469464193603</v>
      </c>
      <c r="AI110" s="326">
        <f t="shared" si="31"/>
        <v>1.288300389556944</v>
      </c>
      <c r="AJ110" s="391">
        <f t="shared" si="32"/>
        <v>0.51055559170114284</v>
      </c>
      <c r="AK110" s="335">
        <f t="shared" si="33"/>
        <v>0.33732105047992939</v>
      </c>
      <c r="AL110" s="41">
        <f t="shared" si="34"/>
        <v>7.7472504978203627E-2</v>
      </c>
      <c r="AM110" s="8" cm="1">
        <f t="array" ref="AM110">Balance($B$8,$B$11,$B$12,$H$7,B110,AK110,AL110)</f>
        <v>8.3163245426331397E-2</v>
      </c>
      <c r="AN110" s="8" cm="1">
        <f t="array" ref="AN110">getStorageByWaterLevel(B109)</f>
        <v>-3.0363871806423125E-3</v>
      </c>
      <c r="BA110" s="8"/>
    </row>
    <row r="111" spans="1:53" x14ac:dyDescent="0.25">
      <c r="A111" s="115"/>
      <c r="B111" s="326">
        <f t="shared" si="6"/>
        <v>1027.3792729382621</v>
      </c>
      <c r="C111" s="326">
        <f t="shared" si="7"/>
        <v>1022.8737185760749</v>
      </c>
      <c r="D111" s="326">
        <f t="shared" si="8"/>
        <v>3.5734469464193603</v>
      </c>
      <c r="E111" s="326">
        <f t="shared" si="3"/>
        <v>19.465367399254241</v>
      </c>
      <c r="F111" s="326">
        <f t="shared" si="9"/>
        <v>19.465367399254241</v>
      </c>
      <c r="G111" s="326">
        <f t="shared" si="10"/>
        <v>246.59089849907724</v>
      </c>
      <c r="H111" s="311">
        <f t="shared" si="35"/>
        <v>0.02</v>
      </c>
      <c r="I111" s="326">
        <f t="shared" si="12"/>
        <v>3.6044434897497926</v>
      </c>
      <c r="J111" s="326">
        <f t="shared" si="0"/>
        <v>42.18</v>
      </c>
      <c r="K111" s="333">
        <f t="shared" si="13"/>
        <v>-1</v>
      </c>
      <c r="L111" s="321">
        <f t="shared" si="14"/>
        <v>3.5534469464193603</v>
      </c>
      <c r="M111" s="321">
        <f t="shared" si="15"/>
        <v>3.5634469464193606</v>
      </c>
      <c r="N111" s="326">
        <f t="shared" si="16"/>
        <v>-4.9599124775873804E-2</v>
      </c>
      <c r="O111" s="326">
        <f t="shared" si="1"/>
        <v>2.9182558998479321E-3</v>
      </c>
      <c r="P111" s="330">
        <f t="shared" si="4"/>
        <v>73.077225805242108</v>
      </c>
      <c r="Q111" s="326">
        <f t="shared" si="17"/>
        <v>206.4617582352582</v>
      </c>
      <c r="R111" s="276">
        <f>IF(H111&gt;0, rate1(1,$L$52,$L$51,$L$54,L111,$L$53,$L$50,P111),"")</f>
        <v>3991.6065738827497</v>
      </c>
      <c r="S111" s="321">
        <f t="shared" si="18"/>
        <v>17.724276648241066</v>
      </c>
      <c r="T111" s="321">
        <f t="shared" si="19"/>
        <v>2.9656962641245394E-3</v>
      </c>
      <c r="U111" s="326">
        <f t="shared" si="2"/>
        <v>3.5734469464193603</v>
      </c>
      <c r="V111" s="334">
        <f t="shared" si="20"/>
        <v>3.5734469464193603</v>
      </c>
      <c r="W111" s="326">
        <f t="shared" si="21"/>
        <v>7.6830849601883244E-4</v>
      </c>
      <c r="X111" s="326">
        <f t="shared" si="22"/>
        <v>208.56090693304589</v>
      </c>
      <c r="Y111" s="326">
        <f t="shared" si="5"/>
        <v>73.487950388364268</v>
      </c>
      <c r="Z111" s="107">
        <f>IF(H111&gt;0, rate1(1,$L$52,$L$51,$L$54,U111,$L$53,$L$50,Y111),"")</f>
        <v>4005.0559305296183</v>
      </c>
      <c r="AA111" s="334">
        <f t="shared" si="23"/>
        <v>17.844358882892255</v>
      </c>
      <c r="AB111" s="334">
        <f t="shared" si="24"/>
        <v>-4.5612213641396264E-5</v>
      </c>
      <c r="AC111" s="326">
        <f t="shared" si="25"/>
        <v>2.9656962641245394E-3</v>
      </c>
      <c r="AD111" s="326">
        <f t="shared" si="26"/>
        <v>-6.743778937154211</v>
      </c>
      <c r="AE111" s="326">
        <f t="shared" si="27"/>
        <v>-706.36892193413951</v>
      </c>
      <c r="AF111" s="326">
        <f t="shared" si="28"/>
        <v>1027.3267081172221</v>
      </c>
      <c r="AG111" s="326">
        <f t="shared" si="29"/>
        <v>1022.8707528798108</v>
      </c>
      <c r="AH111" s="326">
        <f t="shared" si="30"/>
        <v>3.5537234769292243</v>
      </c>
      <c r="AI111" s="326">
        <f t="shared" si="31"/>
        <v>0.74298310949010227</v>
      </c>
      <c r="AJ111" s="391">
        <f t="shared" si="32"/>
        <v>0.51076197589822347</v>
      </c>
      <c r="AK111" s="335">
        <f t="shared" si="33"/>
        <v>0.33764405254808688</v>
      </c>
      <c r="AL111" s="41">
        <f t="shared" si="34"/>
        <v>7.7526845488635143E-2</v>
      </c>
      <c r="AM111" s="8" cm="1">
        <f t="array" ref="AM111">Balance($B$8,$B$11,$B$12,$H$7,B111,AK111,AL111)</f>
        <v>8.3559921432163994E-2</v>
      </c>
      <c r="AN111" s="8" cm="1">
        <f t="array" ref="AN111">getStorageByWaterLevel(B110)</f>
        <v>-3.2631049204872855E-3</v>
      </c>
      <c r="BA111" s="8"/>
    </row>
    <row r="112" spans="1:53" x14ac:dyDescent="0.25">
      <c r="A112" s="115"/>
      <c r="B112" s="326">
        <f t="shared" si="6"/>
        <v>1027.3267081172221</v>
      </c>
      <c r="C112" s="326">
        <f t="shared" si="7"/>
        <v>1022.8707528798108</v>
      </c>
      <c r="D112" s="326">
        <f t="shared" si="8"/>
        <v>3.5537234769292243</v>
      </c>
      <c r="E112" s="326">
        <f t="shared" si="3"/>
        <v>19.465367399254241</v>
      </c>
      <c r="F112" s="326">
        <f t="shared" si="9"/>
        <v>19.465367399254241</v>
      </c>
      <c r="G112" s="326">
        <f t="shared" si="10"/>
        <v>242.50746359854708</v>
      </c>
      <c r="H112" s="311">
        <f t="shared" si="35"/>
        <v>0.02</v>
      </c>
      <c r="I112" s="326">
        <f t="shared" si="12"/>
        <v>3.5647641899290647</v>
      </c>
      <c r="J112" s="326">
        <f t="shared" si="0"/>
        <v>42.18</v>
      </c>
      <c r="K112" s="333">
        <f t="shared" si="13"/>
        <v>-1</v>
      </c>
      <c r="L112" s="321">
        <f t="shared" si="14"/>
        <v>3.5337234769292243</v>
      </c>
      <c r="M112" s="321">
        <f t="shared" si="15"/>
        <v>3.5437234769292241</v>
      </c>
      <c r="N112" s="326">
        <f t="shared" si="16"/>
        <v>-4.9329192489054208E-2</v>
      </c>
      <c r="O112" s="326">
        <f t="shared" si="1"/>
        <v>1.0016492211610967E-3</v>
      </c>
      <c r="P112" s="330">
        <f t="shared" si="4"/>
        <v>72.537398873719624</v>
      </c>
      <c r="Q112" s="326">
        <f t="shared" si="17"/>
        <v>202.35591535228471</v>
      </c>
      <c r="R112" s="276">
        <f>IF(H112&gt;0, rate1(1,$L$52,$L$51,$L$54,L112,$L$53,$L$50,P112),"")</f>
        <v>3973.8376530664482</v>
      </c>
      <c r="S112" s="321">
        <f t="shared" si="18"/>
        <v>50.838195422127171</v>
      </c>
      <c r="T112" s="321">
        <f t="shared" si="19"/>
        <v>9.8978689078202506E-4</v>
      </c>
      <c r="U112" s="326">
        <f t="shared" si="2"/>
        <v>3.5537234769292243</v>
      </c>
      <c r="V112" s="334">
        <f t="shared" si="20"/>
        <v>3.5537234769292243</v>
      </c>
      <c r="W112" s="326">
        <f t="shared" si="21"/>
        <v>7.5985061805283749E-4</v>
      </c>
      <c r="X112" s="326">
        <f t="shared" si="22"/>
        <v>204.43192342377031</v>
      </c>
      <c r="Y112" s="326">
        <f t="shared" si="5"/>
        <v>72.947361703206568</v>
      </c>
      <c r="Z112" s="107">
        <f>IF(H112&gt;0, rate1(1,$L$52,$L$51,$L$54,U112,$L$53,$L$50,Y112),"")</f>
        <v>3987.3415513664659</v>
      </c>
      <c r="AA112" s="334">
        <f t="shared" si="23"/>
        <v>51.185814524667322</v>
      </c>
      <c r="AB112" s="334">
        <f t="shared" si="24"/>
        <v>-1.5140744954520084E-5</v>
      </c>
      <c r="AC112" s="326">
        <f t="shared" si="25"/>
        <v>9.8978689078202506E-4</v>
      </c>
      <c r="AD112" s="326">
        <f t="shared" si="26"/>
        <v>-20.206369862302495</v>
      </c>
      <c r="AE112" s="326">
        <f t="shared" si="27"/>
        <v>-6807.05258898583</v>
      </c>
      <c r="AF112" s="326">
        <f t="shared" si="28"/>
        <v>1027.2763891378422</v>
      </c>
      <c r="AG112" s="326">
        <f t="shared" si="29"/>
        <v>1022.86976309292</v>
      </c>
      <c r="AH112" s="326">
        <f t="shared" si="30"/>
        <v>3.5339981687932536</v>
      </c>
      <c r="AI112" s="326">
        <f t="shared" si="31"/>
        <v>0.2490758247303452</v>
      </c>
      <c r="AJ112" s="391">
        <f t="shared" si="32"/>
        <v>0.51083116362731529</v>
      </c>
      <c r="AK112" s="335">
        <f t="shared" si="33"/>
        <v>0.33782726542062569</v>
      </c>
      <c r="AL112" s="41">
        <f t="shared" si="34"/>
        <v>7.7558184516193437E-2</v>
      </c>
      <c r="AM112" s="8" cm="1">
        <f t="array" ref="AM112">Balance($B$8,$B$11,$B$12,$H$7,B112,AK112,AL112)</f>
        <v>8.3950730372780405E-2</v>
      </c>
      <c r="AN112" s="8" cm="1">
        <f t="array" ref="AN112">getStorageByWaterLevel(B111)</f>
        <v>-3.3709692837879815E-3</v>
      </c>
      <c r="BA112" s="8"/>
    </row>
    <row r="113" spans="1:53" x14ac:dyDescent="0.25">
      <c r="A113" s="115"/>
      <c r="B113" s="326">
        <f t="shared" si="6"/>
        <v>1027.2763891378422</v>
      </c>
      <c r="C113" s="326">
        <f t="shared" si="7"/>
        <v>1022.86976309292</v>
      </c>
      <c r="D113" s="326">
        <f t="shared" si="8"/>
        <v>3.5339981687932536</v>
      </c>
      <c r="E113" s="326">
        <f t="shared" si="3"/>
        <v>19.465367399254241</v>
      </c>
      <c r="F113" s="326">
        <f t="shared" si="9"/>
        <v>19.465367399254241</v>
      </c>
      <c r="G113" s="326">
        <f t="shared" si="10"/>
        <v>238.46898459105032</v>
      </c>
      <c r="H113" s="311">
        <f t="shared" si="35"/>
        <v>0.02</v>
      </c>
      <c r="I113" s="326">
        <f t="shared" si="12"/>
        <v>3.5253008359377418</v>
      </c>
      <c r="J113" s="326">
        <f t="shared" si="0"/>
        <v>42.18</v>
      </c>
      <c r="K113" s="333">
        <f t="shared" si="13"/>
        <v>-1</v>
      </c>
      <c r="L113" s="321">
        <f t="shared" si="14"/>
        <v>3.5139981687932536</v>
      </c>
      <c r="M113" s="321">
        <f t="shared" si="15"/>
        <v>3.5239981687932538</v>
      </c>
      <c r="N113" s="326">
        <f t="shared" si="16"/>
        <v>-4.9059188220232031E-2</v>
      </c>
      <c r="O113" s="326">
        <f t="shared" si="1"/>
        <v>1.0016492211610967E-3</v>
      </c>
      <c r="P113" s="330">
        <f t="shared" si="4"/>
        <v>71.998525772939558</v>
      </c>
      <c r="Q113" s="326">
        <f t="shared" si="17"/>
        <v>198.29514679697937</v>
      </c>
      <c r="R113" s="276">
        <f>IF(H113&gt;0, rate1(1,$L$52,$L$51,$L$54,L113,$L$53,$L$50,P113),"")</f>
        <v>3955.9949987048003</v>
      </c>
      <c r="S113" s="321">
        <f t="shared" si="18"/>
        <v>50.042695395347714</v>
      </c>
      <c r="T113" s="321">
        <f t="shared" si="19"/>
        <v>1.0003362952372696E-3</v>
      </c>
      <c r="U113" s="326">
        <f t="shared" si="2"/>
        <v>3.5339981687932536</v>
      </c>
      <c r="V113" s="334">
        <f t="shared" si="20"/>
        <v>3.5339981687932536</v>
      </c>
      <c r="W113" s="326">
        <f t="shared" si="21"/>
        <v>7.514387702212133E-4</v>
      </c>
      <c r="X113" s="326">
        <f t="shared" si="22"/>
        <v>200.34814035989302</v>
      </c>
      <c r="Y113" s="326">
        <f t="shared" si="5"/>
        <v>72.407723944567422</v>
      </c>
      <c r="Z113" s="107">
        <f>IF(H113&gt;0, rate1(1,$L$52,$L$51,$L$54,U113,$L$53,$L$50,Y113),"")</f>
        <v>3969.5536120264119</v>
      </c>
      <c r="AA113" s="334">
        <f t="shared" si="23"/>
        <v>50.388100414365731</v>
      </c>
      <c r="AB113" s="334">
        <f t="shared" si="24"/>
        <v>-1.5214976156536668E-5</v>
      </c>
      <c r="AC113" s="326">
        <f t="shared" si="25"/>
        <v>1.0003362952372696E-3</v>
      </c>
      <c r="AD113" s="326">
        <f t="shared" si="26"/>
        <v>-19.993276356383934</v>
      </c>
      <c r="AE113" s="326">
        <f t="shared" si="27"/>
        <v>214.15107106489944</v>
      </c>
      <c r="AF113" s="326">
        <f t="shared" si="28"/>
        <v>1027.2263296133267</v>
      </c>
      <c r="AG113" s="326">
        <f t="shared" si="29"/>
        <v>1022.8687627566248</v>
      </c>
      <c r="AH113" s="326">
        <f t="shared" si="30"/>
        <v>3.5142710200768454</v>
      </c>
      <c r="AI113" s="326">
        <f t="shared" si="31"/>
        <v>0.2528659150390184</v>
      </c>
      <c r="AJ113" s="391">
        <f t="shared" si="32"/>
        <v>0.51090140415927054</v>
      </c>
      <c r="AK113" s="335">
        <f t="shared" si="33"/>
        <v>0.33788766816712479</v>
      </c>
      <c r="AL113" s="41">
        <f t="shared" si="34"/>
        <v>7.7568690534480567E-2</v>
      </c>
      <c r="AM113" s="8" cm="1">
        <f t="array" ref="AM113">Balance($B$8,$B$11,$B$12,$H$7,B113,AK113,AL113)</f>
        <v>8.4337331410425667E-2</v>
      </c>
      <c r="AN113" s="8" cm="1">
        <f t="array" ref="AN113">getStorageByWaterLevel(B112)</f>
        <v>-3.3755079598233846E-3</v>
      </c>
      <c r="BA113" s="8"/>
    </row>
    <row r="114" spans="1:53" x14ac:dyDescent="0.25">
      <c r="A114" s="115"/>
      <c r="B114" s="326">
        <f t="shared" si="6"/>
        <v>1027.2263296133267</v>
      </c>
      <c r="C114" s="326">
        <f t="shared" si="7"/>
        <v>1022.8687627566248</v>
      </c>
      <c r="D114" s="326">
        <f t="shared" si="8"/>
        <v>3.5142710200768454</v>
      </c>
      <c r="E114" s="326">
        <f t="shared" si="3"/>
        <v>19.465367399254241</v>
      </c>
      <c r="F114" s="326">
        <f t="shared" si="9"/>
        <v>19.465367399254241</v>
      </c>
      <c r="G114" s="326">
        <f t="shared" si="10"/>
        <v>234.47522064894969</v>
      </c>
      <c r="H114" s="311">
        <f t="shared" si="35"/>
        <v>0.02</v>
      </c>
      <c r="I114" s="326">
        <f t="shared" si="12"/>
        <v>3.4860534853614809</v>
      </c>
      <c r="J114" s="326">
        <f t="shared" si="0"/>
        <v>42.18</v>
      </c>
      <c r="K114" s="333">
        <f t="shared" si="13"/>
        <v>-1</v>
      </c>
      <c r="L114" s="321">
        <f t="shared" si="14"/>
        <v>3.4942710200768454</v>
      </c>
      <c r="M114" s="321">
        <f t="shared" si="15"/>
        <v>3.5042710200768452</v>
      </c>
      <c r="N114" s="326">
        <f t="shared" si="16"/>
        <v>-4.8789111929824713E-2</v>
      </c>
      <c r="O114" s="326">
        <f t="shared" si="1"/>
        <v>1.0016492211610967E-3</v>
      </c>
      <c r="P114" s="330">
        <f t="shared" si="4"/>
        <v>71.460610477033313</v>
      </c>
      <c r="Q114" s="326">
        <f t="shared" si="17"/>
        <v>194.27921181639528</v>
      </c>
      <c r="R114" s="276">
        <f>IF(H114&gt;0, rate1(1,$L$52,$L$51,$L$54,L114,$L$53,$L$50,P114),"")</f>
        <v>3938.0783680366694</v>
      </c>
      <c r="S114" s="321">
        <f t="shared" si="18"/>
        <v>49.252277851872819</v>
      </c>
      <c r="T114" s="321">
        <f t="shared" si="19"/>
        <v>1.011125569648751E-3</v>
      </c>
      <c r="U114" s="326">
        <f t="shared" si="2"/>
        <v>3.5142710200768454</v>
      </c>
      <c r="V114" s="334">
        <f t="shared" si="20"/>
        <v>3.5142710200768454</v>
      </c>
      <c r="W114" s="326">
        <f t="shared" si="21"/>
        <v>7.43072964800362E-4</v>
      </c>
      <c r="X114" s="326">
        <f t="shared" si="22"/>
        <v>196.30931702210103</v>
      </c>
      <c r="Y114" s="326">
        <f t="shared" si="5"/>
        <v>71.869041059199333</v>
      </c>
      <c r="Z114" s="107">
        <f>IF(H114&gt;0, rate1(1,$L$52,$L$51,$L$54,U114,$L$53,$L$50,Y114),"")</f>
        <v>3951.6918679856885</v>
      </c>
      <c r="AA114" s="334">
        <f t="shared" si="23"/>
        <v>49.595489516440274</v>
      </c>
      <c r="AB114" s="334">
        <f t="shared" si="24"/>
        <v>-1.5290986307463248E-5</v>
      </c>
      <c r="AC114" s="326">
        <f t="shared" si="25"/>
        <v>1.011125569648751E-3</v>
      </c>
      <c r="AD114" s="326">
        <f t="shared" si="26"/>
        <v>-19.77993693399296</v>
      </c>
      <c r="AE114" s="326">
        <f t="shared" si="27"/>
        <v>212.12375547876684</v>
      </c>
      <c r="AF114" s="326">
        <f t="shared" si="28"/>
        <v>1027.1765293758272</v>
      </c>
      <c r="AG114" s="326">
        <f t="shared" si="29"/>
        <v>1022.8677516310552</v>
      </c>
      <c r="AH114" s="326">
        <f t="shared" si="30"/>
        <v>3.4945420288148465</v>
      </c>
      <c r="AI114" s="326">
        <f t="shared" si="31"/>
        <v>0.25675608130491523</v>
      </c>
      <c r="AJ114" s="391">
        <f t="shared" si="32"/>
        <v>0.51097272529296633</v>
      </c>
      <c r="AK114" s="335">
        <f t="shared" si="33"/>
        <v>0.33794796884512185</v>
      </c>
      <c r="AL114" s="41">
        <f t="shared" si="34"/>
        <v>7.7579356418776918E-2</v>
      </c>
      <c r="AM114" s="8" cm="1">
        <f t="array" ref="AM114">Balance($B$8,$B$11,$B$12,$H$7,B114,AK114,AL114)</f>
        <v>8.498064526648666E-2</v>
      </c>
      <c r="AN114" s="8" cm="1">
        <f t="array" ref="AN114">getStorageByWaterLevel(B113)</f>
        <v>-3.2897061102293034E-3</v>
      </c>
      <c r="BA114" s="8"/>
    </row>
    <row r="115" spans="1:53" x14ac:dyDescent="0.25">
      <c r="A115" s="115"/>
      <c r="B115" s="326">
        <f t="shared" si="6"/>
        <v>1027.1765293758272</v>
      </c>
      <c r="C115" s="326">
        <f t="shared" si="7"/>
        <v>1022.8677516310552</v>
      </c>
      <c r="D115" s="326">
        <f t="shared" si="8"/>
        <v>3.4945420288148465</v>
      </c>
      <c r="E115" s="326">
        <f t="shared" si="3"/>
        <v>19.465367399254241</v>
      </c>
      <c r="F115" s="326">
        <f t="shared" si="9"/>
        <v>19.465367399254241</v>
      </c>
      <c r="G115" s="326">
        <f t="shared" si="10"/>
        <v>230.52593081568912</v>
      </c>
      <c r="H115" s="311">
        <f t="shared" si="35"/>
        <v>0.02</v>
      </c>
      <c r="I115" s="326">
        <f t="shared" si="12"/>
        <v>3.4470221958175902</v>
      </c>
      <c r="J115" s="326">
        <f t="shared" si="0"/>
        <v>42.18</v>
      </c>
      <c r="K115" s="333">
        <f t="shared" si="13"/>
        <v>-1</v>
      </c>
      <c r="L115" s="321">
        <f t="shared" si="14"/>
        <v>3.4745420288148465</v>
      </c>
      <c r="M115" s="321">
        <f t="shared" si="15"/>
        <v>3.4845420288148468</v>
      </c>
      <c r="N115" s="326">
        <f t="shared" si="16"/>
        <v>-4.8518963577816265E-2</v>
      </c>
      <c r="O115" s="326">
        <f t="shared" si="1"/>
        <v>1.0016492211610967E-3</v>
      </c>
      <c r="P115" s="330">
        <f t="shared" si="4"/>
        <v>70.923656996980924</v>
      </c>
      <c r="Q115" s="326">
        <f t="shared" si="17"/>
        <v>190.3078695287075</v>
      </c>
      <c r="R115" s="276">
        <f>IF(H115&gt;0, rate1(1,$L$52,$L$51,$L$54,L115,$L$53,$L$50,P115),"")</f>
        <v>3920.0875205703155</v>
      </c>
      <c r="S115" s="321">
        <f t="shared" si="18"/>
        <v>48.466909358036965</v>
      </c>
      <c r="T115" s="321">
        <f t="shared" si="19"/>
        <v>1.022163950297328E-3</v>
      </c>
      <c r="U115" s="326">
        <f t="shared" si="2"/>
        <v>3.4945420288148465</v>
      </c>
      <c r="V115" s="334">
        <f t="shared" si="20"/>
        <v>3.4945420288148465</v>
      </c>
      <c r="W115" s="326">
        <f t="shared" si="21"/>
        <v>7.3475321406313299E-4</v>
      </c>
      <c r="X115" s="326">
        <f t="shared" si="22"/>
        <v>192.31521256222152</v>
      </c>
      <c r="Y115" s="326">
        <f t="shared" si="5"/>
        <v>71.331317030286712</v>
      </c>
      <c r="Z115" s="107">
        <f>IF(H115&gt;0, rate1(1,$L$52,$L$51,$L$54,U115,$L$53,$L$50,Y115),"")</f>
        <v>3933.756076914869</v>
      </c>
      <c r="AA115" s="334">
        <f t="shared" si="23"/>
        <v>48.807948615202804</v>
      </c>
      <c r="AB115" s="334">
        <f t="shared" si="24"/>
        <v>-1.5368850480848354E-5</v>
      </c>
      <c r="AC115" s="326">
        <f t="shared" si="25"/>
        <v>1.022163950297328E-3</v>
      </c>
      <c r="AD115" s="326">
        <f t="shared" si="26"/>
        <v>-19.56633277292002</v>
      </c>
      <c r="AE115" s="326">
        <f t="shared" si="27"/>
        <v>210.10698080871887</v>
      </c>
      <c r="AF115" s="326">
        <f t="shared" si="28"/>
        <v>1027.1269882482991</v>
      </c>
      <c r="AG115" s="326">
        <f t="shared" si="29"/>
        <v>1022.8667294671048</v>
      </c>
      <c r="AH115" s="326">
        <f t="shared" si="30"/>
        <v>3.4748111930108667</v>
      </c>
      <c r="AI115" s="326">
        <f t="shared" si="31"/>
        <v>0.26075028808250134</v>
      </c>
      <c r="AJ115" s="391">
        <f t="shared" si="32"/>
        <v>0.51104515592854483</v>
      </c>
      <c r="AK115" s="335">
        <f t="shared" si="33"/>
        <v>0.33800817178393877</v>
      </c>
      <c r="AL115" s="41">
        <f t="shared" si="34"/>
        <v>7.7590186390286364E-2</v>
      </c>
      <c r="AM115" s="8" cm="1">
        <f t="array" ref="AM115">Balance($B$8,$B$11,$B$12,$H$7,B115,AK115,AL115)</f>
        <v>8.5876522751511419E-2</v>
      </c>
      <c r="AN115" s="8" cm="1">
        <f t="array" ref="AN115">getStorageByWaterLevel(B114)</f>
        <v>-3.116848694679741E-3</v>
      </c>
      <c r="BA115" s="8"/>
    </row>
    <row r="116" spans="1:53" x14ac:dyDescent="0.25">
      <c r="A116" s="115"/>
      <c r="B116" s="326">
        <f t="shared" si="6"/>
        <v>1027.1269882482991</v>
      </c>
      <c r="C116" s="326">
        <f t="shared" si="7"/>
        <v>1022.8667294671048</v>
      </c>
      <c r="D116" s="326">
        <f t="shared" si="8"/>
        <v>3.4748111930108667</v>
      </c>
      <c r="E116" s="326">
        <f t="shared" si="3"/>
        <v>19.465367399254241</v>
      </c>
      <c r="F116" s="326">
        <f t="shared" si="9"/>
        <v>19.465367399254241</v>
      </c>
      <c r="G116" s="326">
        <f t="shared" si="10"/>
        <v>226.62087400572554</v>
      </c>
      <c r="H116" s="311">
        <f t="shared" si="35"/>
        <v>0.02</v>
      </c>
      <c r="I116" s="326">
        <f t="shared" si="12"/>
        <v>3.4082070249553911</v>
      </c>
      <c r="J116" s="326">
        <f t="shared" si="0"/>
        <v>42.18</v>
      </c>
      <c r="K116" s="333">
        <f t="shared" si="13"/>
        <v>-1</v>
      </c>
      <c r="L116" s="321">
        <f t="shared" si="14"/>
        <v>3.4548111930108667</v>
      </c>
      <c r="M116" s="321">
        <f t="shared" si="15"/>
        <v>3.4648111930108669</v>
      </c>
      <c r="N116" s="326">
        <f t="shared" si="16"/>
        <v>-4.8248743123734172E-2</v>
      </c>
      <c r="O116" s="326">
        <f t="shared" si="1"/>
        <v>1.0016492211610967E-3</v>
      </c>
      <c r="P116" s="330">
        <f t="shared" si="4"/>
        <v>70.387669381168408</v>
      </c>
      <c r="Q116" s="326">
        <f t="shared" si="17"/>
        <v>186.38087892314454</v>
      </c>
      <c r="R116" s="276">
        <f>IF(H116&gt;0, rate1(1,$L$52,$L$51,$L$54,L116,$L$53,$L$50,P116),"")</f>
        <v>3902.0222181836411</v>
      </c>
      <c r="S116" s="321">
        <f t="shared" si="18"/>
        <v>47.686556184848605</v>
      </c>
      <c r="T116" s="321">
        <f t="shared" si="19"/>
        <v>1.0334611731201658E-3</v>
      </c>
      <c r="U116" s="326">
        <f t="shared" si="2"/>
        <v>3.4748111930108667</v>
      </c>
      <c r="V116" s="334">
        <f t="shared" si="20"/>
        <v>3.4748111930108667</v>
      </c>
      <c r="W116" s="326">
        <f t="shared" si="21"/>
        <v>7.2647953031079737E-4</v>
      </c>
      <c r="X116" s="326">
        <f t="shared" si="22"/>
        <v>188.36558600315439</v>
      </c>
      <c r="Y116" s="326">
        <f t="shared" si="5"/>
        <v>70.794555877994796</v>
      </c>
      <c r="Z116" s="107">
        <f>IF(H116&gt;0, rate1(1,$L$52,$L$51,$L$54,U116,$L$53,$L$50,Y116),"")</f>
        <v>3915.7459987771385</v>
      </c>
      <c r="AA116" s="334">
        <f t="shared" si="23"/>
        <v>48.02544420632546</v>
      </c>
      <c r="AB116" s="334">
        <f t="shared" si="24"/>
        <v>-1.5448647909062761E-5</v>
      </c>
      <c r="AC116" s="326">
        <f t="shared" si="25"/>
        <v>1.0334611731201658E-3</v>
      </c>
      <c r="AD116" s="326">
        <f t="shared" si="26"/>
        <v>-19.352444504148291</v>
      </c>
      <c r="AE116" s="326">
        <f t="shared" si="27"/>
        <v>208.10046183531571</v>
      </c>
      <c r="AF116" s="326">
        <f t="shared" si="28"/>
        <v>1027.0777060440023</v>
      </c>
      <c r="AG116" s="326">
        <f t="shared" si="29"/>
        <v>1022.8656960059317</v>
      </c>
      <c r="AH116" s="326">
        <f t="shared" si="30"/>
        <v>3.4550785106365121</v>
      </c>
      <c r="AI116" s="326">
        <f t="shared" si="31"/>
        <v>0.26485271362735435</v>
      </c>
      <c r="AJ116" s="391">
        <f t="shared" si="32"/>
        <v>0.51111872612677467</v>
      </c>
      <c r="AK116" s="335">
        <f t="shared" si="33"/>
        <v>0.33806828148680945</v>
      </c>
      <c r="AL116" s="41">
        <f t="shared" si="34"/>
        <v>7.7601184837437678E-2</v>
      </c>
      <c r="AM116" s="8" cm="1">
        <f t="array" ref="AM116">Balance($B$8,$B$11,$B$12,$H$7,B116,AK116,AL116)</f>
        <v>8.7020842449659158E-2</v>
      </c>
      <c r="AN116" s="8" cm="1">
        <f t="array" ref="AN116">getStorageByWaterLevel(B115)</f>
        <v>-2.8582916665440112E-3</v>
      </c>
      <c r="BA116" s="8"/>
    </row>
    <row r="117" spans="1:53" x14ac:dyDescent="0.25">
      <c r="A117" s="115"/>
      <c r="B117" s="326">
        <f t="shared" si="6"/>
        <v>1027.0777060440023</v>
      </c>
      <c r="C117" s="326">
        <f t="shared" si="7"/>
        <v>1022.8656960059317</v>
      </c>
      <c r="D117" s="326">
        <f t="shared" si="8"/>
        <v>3.4550785106365121</v>
      </c>
      <c r="E117" s="326">
        <f t="shared" si="3"/>
        <v>19.465367399254241</v>
      </c>
      <c r="F117" s="326">
        <f t="shared" si="9"/>
        <v>19.465367399254241</v>
      </c>
      <c r="G117" s="326">
        <f t="shared" si="10"/>
        <v>222.75980900444745</v>
      </c>
      <c r="H117" s="311">
        <f t="shared" si="35"/>
        <v>0.02</v>
      </c>
      <c r="I117" s="326">
        <f t="shared" si="12"/>
        <v>3.3696080304564933</v>
      </c>
      <c r="J117" s="326">
        <f t="shared" si="0"/>
        <v>42.18</v>
      </c>
      <c r="K117" s="333">
        <f t="shared" si="13"/>
        <v>-1</v>
      </c>
      <c r="L117" s="321">
        <f t="shared" si="14"/>
        <v>3.435078510636512</v>
      </c>
      <c r="M117" s="321">
        <f t="shared" si="15"/>
        <v>3.4450785106365123</v>
      </c>
      <c r="N117" s="326">
        <f t="shared" si="16"/>
        <v>-4.7978450526665384E-2</v>
      </c>
      <c r="O117" s="326">
        <f t="shared" si="1"/>
        <v>1.0016492211610967E-3</v>
      </c>
      <c r="P117" s="330">
        <f t="shared" si="4"/>
        <v>69.852651715955361</v>
      </c>
      <c r="Q117" s="326">
        <f t="shared" si="17"/>
        <v>182.49799885990811</v>
      </c>
      <c r="R117" s="276">
        <f>IF(H117&gt;0, rate1(1,$L$52,$L$51,$L$54,L117,$L$53,$L$50,P117),"")</f>
        <v>3883.8822252270684</v>
      </c>
      <c r="S117" s="321">
        <f t="shared" si="18"/>
        <v>46.911184298912396</v>
      </c>
      <c r="T117" s="321">
        <f t="shared" si="19"/>
        <v>1.0450275082057067E-3</v>
      </c>
      <c r="U117" s="326">
        <f t="shared" si="2"/>
        <v>3.4550785106365121</v>
      </c>
      <c r="V117" s="334">
        <f t="shared" si="20"/>
        <v>3.4550785106365121</v>
      </c>
      <c r="W117" s="326">
        <f t="shared" si="21"/>
        <v>7.182519258268627E-4</v>
      </c>
      <c r="X117" s="326">
        <f t="shared" si="22"/>
        <v>184.46019623879141</v>
      </c>
      <c r="Y117" s="326">
        <f t="shared" si="5"/>
        <v>70.258761660028071</v>
      </c>
      <c r="Z117" s="107">
        <f>IF(H117&gt;0, rate1(1,$L$52,$L$51,$L$54,U117,$L$53,$L$50,Y117),"")</f>
        <v>3897.6613959291262</v>
      </c>
      <c r="AA117" s="334">
        <f t="shared" si="23"/>
        <v>47.247942488009379</v>
      </c>
      <c r="AB117" s="334">
        <f t="shared" si="24"/>
        <v>-1.5530462268955698E-5</v>
      </c>
      <c r="AC117" s="326">
        <f t="shared" si="25"/>
        <v>1.0450275082057067E-3</v>
      </c>
      <c r="AD117" s="326">
        <f t="shared" si="26"/>
        <v>-19.138252192365385</v>
      </c>
      <c r="AE117" s="326">
        <f t="shared" si="27"/>
        <v>206.10390011483935</v>
      </c>
      <c r="AF117" s="326">
        <f t="shared" si="28"/>
        <v>1027.0286825659675</v>
      </c>
      <c r="AG117" s="326">
        <f t="shared" si="29"/>
        <v>1022.8646509784235</v>
      </c>
      <c r="AH117" s="326">
        <f t="shared" si="30"/>
        <v>3.4353439796306939</v>
      </c>
      <c r="AI117" s="326">
        <f t="shared" si="31"/>
        <v>0.26906776457275555</v>
      </c>
      <c r="AJ117" s="391">
        <f t="shared" si="32"/>
        <v>0.51119346717248937</v>
      </c>
      <c r="AK117" s="335">
        <f t="shared" si="33"/>
        <v>0.33812830264025445</v>
      </c>
      <c r="AL117" s="41">
        <f t="shared" si="34"/>
        <v>7.7612356324898477E-2</v>
      </c>
      <c r="AM117" s="8" cm="1">
        <f t="array" ref="AM117">Balance($B$8,$B$11,$B$12,$H$7,B117,AK117,AL117)</f>
        <v>8.8409510847910724E-2</v>
      </c>
      <c r="AN117" s="8" cm="1">
        <f t="array" ref="AN117">getStorageByWaterLevel(B116)</f>
        <v>-2.5153827161729695E-3</v>
      </c>
      <c r="BA117" s="8"/>
    </row>
    <row r="118" spans="1:53" x14ac:dyDescent="0.25">
      <c r="A118" s="115"/>
      <c r="B118" s="326">
        <f t="shared" si="6"/>
        <v>1027.0286825659675</v>
      </c>
      <c r="C118" s="326">
        <f t="shared" si="7"/>
        <v>1022.8646509784235</v>
      </c>
      <c r="D118" s="326">
        <f t="shared" si="8"/>
        <v>3.4353439796306939</v>
      </c>
      <c r="E118" s="326">
        <f t="shared" si="3"/>
        <v>19.465367399254241</v>
      </c>
      <c r="F118" s="326">
        <f t="shared" si="9"/>
        <v>19.465367399254241</v>
      </c>
      <c r="G118" s="326">
        <f t="shared" si="10"/>
        <v>218.94249446811631</v>
      </c>
      <c r="H118" s="311">
        <f t="shared" si="35"/>
        <v>0.02</v>
      </c>
      <c r="I118" s="326">
        <f t="shared" si="12"/>
        <v>3.3312252700352474</v>
      </c>
      <c r="J118" s="326">
        <f t="shared" si="0"/>
        <v>42.18</v>
      </c>
      <c r="K118" s="333">
        <f t="shared" si="13"/>
        <v>-1</v>
      </c>
      <c r="L118" s="321">
        <f t="shared" si="14"/>
        <v>3.4153439796306939</v>
      </c>
      <c r="M118" s="321">
        <f t="shared" si="15"/>
        <v>3.4253439796306937</v>
      </c>
      <c r="N118" s="326">
        <f t="shared" si="16"/>
        <v>-4.7708085745195916E-2</v>
      </c>
      <c r="O118" s="326">
        <f t="shared" si="1"/>
        <v>1.0016492211610967E-3</v>
      </c>
      <c r="P118" s="330">
        <f t="shared" si="4"/>
        <v>69.318608126257303</v>
      </c>
      <c r="Q118" s="326">
        <f t="shared" si="17"/>
        <v>178.65898807011285</v>
      </c>
      <c r="R118" s="276">
        <f>IF(H118&gt;0, rate1(1,$L$52,$L$51,$L$54,L118,$L$53,$L$50,P118),"")</f>
        <v>3865.6673086292544</v>
      </c>
      <c r="S118" s="321">
        <f t="shared" si="18"/>
        <v>46.140759353016193</v>
      </c>
      <c r="T118" s="321">
        <f t="shared" si="19"/>
        <v>1.0568737971841003E-3</v>
      </c>
      <c r="U118" s="326">
        <f t="shared" si="2"/>
        <v>3.4353439796306939</v>
      </c>
      <c r="V118" s="334">
        <f t="shared" si="20"/>
        <v>3.4353439796306939</v>
      </c>
      <c r="W118" s="326">
        <f t="shared" si="21"/>
        <v>7.1007041291970552E-4</v>
      </c>
      <c r="X118" s="326">
        <f t="shared" si="22"/>
        <v>180.59880203395605</v>
      </c>
      <c r="Y118" s="326">
        <f t="shared" si="5"/>
        <v>69.723938472203471</v>
      </c>
      <c r="Z118" s="107">
        <f>IF(H118&gt;0, rate1(1,$L$52,$L$51,$L$54,U118,$L$53,$L$50,Y118),"")</f>
        <v>3879.5020332245354</v>
      </c>
      <c r="AA118" s="334">
        <f t="shared" si="23"/>
        <v>46.475409351828553</v>
      </c>
      <c r="AB118" s="334">
        <f t="shared" si="24"/>
        <v>-1.5614381993268495E-5</v>
      </c>
      <c r="AC118" s="326">
        <f t="shared" si="25"/>
        <v>1.0568737971841003E-3</v>
      </c>
      <c r="AD118" s="326">
        <f t="shared" si="26"/>
        <v>-18.923735315689861</v>
      </c>
      <c r="AE118" s="326">
        <f t="shared" si="27"/>
        <v>204.11698315753381</v>
      </c>
      <c r="AF118" s="326">
        <f t="shared" si="28"/>
        <v>1026.9799176064253</v>
      </c>
      <c r="AG118" s="326">
        <f t="shared" si="29"/>
        <v>1022.8635941046263</v>
      </c>
      <c r="AH118" s="326">
        <f t="shared" si="30"/>
        <v>3.4156075978989029</v>
      </c>
      <c r="AI118" s="326">
        <f t="shared" si="31"/>
        <v>0.27340009183533753</v>
      </c>
      <c r="AJ118" s="391">
        <f t="shared" si="32"/>
        <v>0.51126941164244366</v>
      </c>
      <c r="AK118" s="335">
        <f t="shared" si="33"/>
        <v>0.33818824012409993</v>
      </c>
      <c r="AL118" s="41">
        <f t="shared" si="34"/>
        <v>7.7623705603208151E-2</v>
      </c>
      <c r="AM118" s="8" cm="1">
        <f t="array" ref="AM118">Balance($B$8,$B$11,$B$12,$H$7,B118,AK118,AL118)</f>
        <v>9.0038462476696821E-2</v>
      </c>
      <c r="AN118" s="8" cm="1">
        <f t="array" ref="AN118">getStorageByWaterLevel(B117)</f>
        <v>-2.0894612023885507E-3</v>
      </c>
      <c r="BA118" s="8"/>
    </row>
    <row r="119" spans="1:53" x14ac:dyDescent="0.25">
      <c r="A119" s="115"/>
      <c r="B119" s="326">
        <f t="shared" si="6"/>
        <v>1026.9799176064253</v>
      </c>
      <c r="C119" s="326">
        <f t="shared" si="7"/>
        <v>1022.8635941046263</v>
      </c>
      <c r="D119" s="326">
        <f t="shared" si="8"/>
        <v>3.4156075978989029</v>
      </c>
      <c r="E119" s="326">
        <f t="shared" si="3"/>
        <v>19.465367399254241</v>
      </c>
      <c r="F119" s="326">
        <f t="shared" si="9"/>
        <v>19.465367399254241</v>
      </c>
      <c r="G119" s="326">
        <f t="shared" si="10"/>
        <v>215.1686889237977</v>
      </c>
      <c r="H119" s="311">
        <f t="shared" si="35"/>
        <v>0.02</v>
      </c>
      <c r="I119" s="326">
        <f t="shared" si="12"/>
        <v>3.2930588014392015</v>
      </c>
      <c r="J119" s="326">
        <f t="shared" si="0"/>
        <v>42.18</v>
      </c>
      <c r="K119" s="333">
        <f t="shared" si="13"/>
        <v>-1</v>
      </c>
      <c r="L119" s="321">
        <f t="shared" si="14"/>
        <v>3.3956075978989029</v>
      </c>
      <c r="M119" s="321">
        <f t="shared" si="15"/>
        <v>3.4056075978989027</v>
      </c>
      <c r="N119" s="326">
        <f t="shared" si="16"/>
        <v>-4.7437648737464144E-2</v>
      </c>
      <c r="O119" s="326">
        <f t="shared" si="1"/>
        <v>1.0016492211610967E-3</v>
      </c>
      <c r="P119" s="330">
        <f t="shared" si="4"/>
        <v>68.785542776139778</v>
      </c>
      <c r="Q119" s="326">
        <f t="shared" si="17"/>
        <v>174.86360515572031</v>
      </c>
      <c r="R119" s="276">
        <f>IF(H119&gt;0, rate1(1,$L$52,$L$51,$L$54,L119,$L$53,$L$50,P119),"")</f>
        <v>3847.3772380056057</v>
      </c>
      <c r="S119" s="321">
        <f t="shared" si="18"/>
        <v>45.375246676362913</v>
      </c>
      <c r="T119" s="321">
        <f t="shared" si="19"/>
        <v>1.0690114938050014E-3</v>
      </c>
      <c r="U119" s="326">
        <f t="shared" si="2"/>
        <v>3.4156075978989029</v>
      </c>
      <c r="V119" s="334">
        <f t="shared" si="20"/>
        <v>3.4156075978989029</v>
      </c>
      <c r="W119" s="326">
        <f t="shared" si="21"/>
        <v>7.0193500390125507E-4</v>
      </c>
      <c r="X119" s="326">
        <f t="shared" si="22"/>
        <v>176.78116202433881</v>
      </c>
      <c r="Y119" s="326">
        <f t="shared" si="5"/>
        <v>69.190090449034813</v>
      </c>
      <c r="Z119" s="107">
        <f>IF(H119&gt;0, rate1(1,$L$52,$L$51,$L$54,U119,$L$53,$L$50,Y119),"")</f>
        <v>3861.2676781205059</v>
      </c>
      <c r="AA119" s="334">
        <f t="shared" si="23"/>
        <v>45.707810373230245</v>
      </c>
      <c r="AB119" s="334">
        <f t="shared" si="24"/>
        <v>-1.5700500606971206E-5</v>
      </c>
      <c r="AC119" s="326">
        <f t="shared" si="25"/>
        <v>1.0690114938050014E-3</v>
      </c>
      <c r="AD119" s="326">
        <f t="shared" si="26"/>
        <v>-18.708872744494741</v>
      </c>
      <c r="AE119" s="326">
        <f t="shared" si="27"/>
        <v>202.1393836307617</v>
      </c>
      <c r="AF119" s="326">
        <f t="shared" si="28"/>
        <v>1026.9314109461941</v>
      </c>
      <c r="AG119" s="326">
        <f t="shared" si="29"/>
        <v>1022.8625250931325</v>
      </c>
      <c r="AH119" s="326">
        <f t="shared" si="30"/>
        <v>3.3958693633123258</v>
      </c>
      <c r="AI119" s="326">
        <f t="shared" si="31"/>
        <v>0.27785460787285654</v>
      </c>
      <c r="AJ119" s="391">
        <f t="shared" si="32"/>
        <v>0.51134659347796385</v>
      </c>
      <c r="AK119" s="335">
        <f t="shared" si="33"/>
        <v>0.33824809902219416</v>
      </c>
      <c r="AL119" s="41">
        <f t="shared" si="34"/>
        <v>7.7635237619081768E-2</v>
      </c>
      <c r="AM119" s="8" cm="1">
        <f t="array" ref="AM119">Balance($B$8,$B$11,$B$12,$H$7,B119,AK119,AL119)</f>
        <v>9.1903660062876022E-2</v>
      </c>
      <c r="AN119" s="8" cm="1">
        <f t="array" ref="AN119">getStorageByWaterLevel(B118)</f>
        <v>-1.5818580797097039E-3</v>
      </c>
      <c r="BA119" s="8"/>
    </row>
    <row r="120" spans="1:53" x14ac:dyDescent="0.25">
      <c r="A120" s="115"/>
      <c r="B120" s="326">
        <f t="shared" si="6"/>
        <v>1026.9314109461941</v>
      </c>
      <c r="C120" s="326">
        <f t="shared" si="7"/>
        <v>1022.8625250931325</v>
      </c>
      <c r="D120" s="326">
        <f t="shared" si="8"/>
        <v>3.3958693633123258</v>
      </c>
      <c r="E120" s="326">
        <f t="shared" si="3"/>
        <v>19.465367399254241</v>
      </c>
      <c r="F120" s="326">
        <f t="shared" si="9"/>
        <v>19.465367399254241</v>
      </c>
      <c r="G120" s="326">
        <f t="shared" si="10"/>
        <v>211.4381507692714</v>
      </c>
      <c r="H120" s="311">
        <f t="shared" si="35"/>
        <v>0.02</v>
      </c>
      <c r="I120" s="326">
        <f t="shared" si="12"/>
        <v>3.2551086824492814</v>
      </c>
      <c r="J120" s="326">
        <f t="shared" si="0"/>
        <v>42.18</v>
      </c>
      <c r="K120" s="333">
        <f t="shared" si="13"/>
        <v>-1</v>
      </c>
      <c r="L120" s="321">
        <f t="shared" si="14"/>
        <v>3.3758693633123258</v>
      </c>
      <c r="M120" s="321">
        <f t="shared" si="15"/>
        <v>3.3858693633123256</v>
      </c>
      <c r="N120" s="326">
        <f t="shared" si="16"/>
        <v>-4.7167139461116392E-2</v>
      </c>
      <c r="O120" s="326">
        <f t="shared" si="1"/>
        <v>1.0016492211610967E-3</v>
      </c>
      <c r="P120" s="330">
        <f t="shared" si="4"/>
        <v>68.253459869421647</v>
      </c>
      <c r="Q120" s="326">
        <f t="shared" si="17"/>
        <v>171.111608589448</v>
      </c>
      <c r="R120" s="276">
        <f>IF(H120&gt;0, rate1(1,$L$52,$L$51,$L$54,L120,$L$53,$L$50,P120),"")</f>
        <v>3829.0117857695582</v>
      </c>
      <c r="S120" s="321">
        <f t="shared" si="18"/>
        <v>44.614611264428113</v>
      </c>
      <c r="T120" s="321">
        <f t="shared" si="19"/>
        <v>1.0814527080191061E-3</v>
      </c>
      <c r="U120" s="326">
        <f t="shared" si="2"/>
        <v>3.3958693633123258</v>
      </c>
      <c r="V120" s="334">
        <f t="shared" si="20"/>
        <v>3.3958693633123258</v>
      </c>
      <c r="W120" s="326">
        <f t="shared" si="21"/>
        <v>6.9384571107988791E-4</v>
      </c>
      <c r="X120" s="326">
        <f t="shared" si="22"/>
        <v>173.00703471640543</v>
      </c>
      <c r="Y120" s="326">
        <f t="shared" si="5"/>
        <v>68.657221764326508</v>
      </c>
      <c r="Z120" s="107">
        <f>IF(H120&gt;0, rate1(1,$L$52,$L$51,$L$54,U120,$L$53,$L$50,Y120),"")</f>
        <v>3842.9581007867027</v>
      </c>
      <c r="AA120" s="334">
        <f t="shared" si="23"/>
        <v>44.945110801671881</v>
      </c>
      <c r="AB120" s="334">
        <f t="shared" si="24"/>
        <v>-1.5788917092763156E-5</v>
      </c>
      <c r="AC120" s="326">
        <f t="shared" si="25"/>
        <v>1.0814527080191061E-3</v>
      </c>
      <c r="AD120" s="326">
        <f t="shared" si="26"/>
        <v>-18.493642719369525</v>
      </c>
      <c r="AE120" s="326">
        <f t="shared" si="27"/>
        <v>200.17075842755182</v>
      </c>
      <c r="AF120" s="326">
        <f t="shared" si="28"/>
        <v>1026.883162354025</v>
      </c>
      <c r="AG120" s="326">
        <f t="shared" si="29"/>
        <v>1022.8614436404245</v>
      </c>
      <c r="AH120" s="326">
        <f t="shared" si="30"/>
        <v>3.3761292737071664</v>
      </c>
      <c r="AI120" s="326">
        <f t="shared" si="31"/>
        <v>0.28243650542897319</v>
      </c>
      <c r="AJ120" s="391">
        <f t="shared" si="32"/>
        <v>0.5114250480628052</v>
      </c>
      <c r="AK120" s="335">
        <f t="shared" si="33"/>
        <v>0.33830788463388162</v>
      </c>
      <c r="AL120" s="41">
        <f t="shared" si="34"/>
        <v>7.7646957526441851E-2</v>
      </c>
      <c r="AM120" s="8" cm="1">
        <f t="array" ref="AM120">Balance($B$8,$B$11,$B$12,$H$7,B120,AK120,AL120)</f>
        <v>9.4001094696083684E-2</v>
      </c>
      <c r="AN120" s="8" cm="1">
        <f t="array" ref="AN120">getStorageByWaterLevel(B119)</f>
        <v>-9.9389582095444815E-4</v>
      </c>
      <c r="BA120" s="8"/>
    </row>
    <row r="121" spans="1:53" x14ac:dyDescent="0.25">
      <c r="A121" s="115"/>
      <c r="B121" s="326">
        <f t="shared" si="6"/>
        <v>1026.883162354025</v>
      </c>
      <c r="C121" s="326">
        <f t="shared" si="7"/>
        <v>1022.8614436404245</v>
      </c>
      <c r="D121" s="326">
        <f t="shared" si="8"/>
        <v>3.3761292737071664</v>
      </c>
      <c r="E121" s="326">
        <f t="shared" si="3"/>
        <v>19.465367399254241</v>
      </c>
      <c r="F121" s="326">
        <f t="shared" si="9"/>
        <v>19.465367399254241</v>
      </c>
      <c r="G121" s="326">
        <f t="shared" si="10"/>
        <v>207.75063827298456</v>
      </c>
      <c r="H121" s="311">
        <f t="shared" si="35"/>
        <v>0.02</v>
      </c>
      <c r="I121" s="326">
        <f t="shared" si="12"/>
        <v>3.217374970880428</v>
      </c>
      <c r="J121" s="326">
        <f t="shared" si="0"/>
        <v>42.18</v>
      </c>
      <c r="K121" s="333">
        <f t="shared" si="13"/>
        <v>-1</v>
      </c>
      <c r="L121" s="321">
        <f t="shared" si="14"/>
        <v>3.3561292737071664</v>
      </c>
      <c r="M121" s="321">
        <f t="shared" si="15"/>
        <v>3.3661292737071662</v>
      </c>
      <c r="N121" s="326">
        <f t="shared" si="16"/>
        <v>-4.6896557873274958E-2</v>
      </c>
      <c r="O121" s="326">
        <f t="shared" si="1"/>
        <v>1.0016492211610967E-3</v>
      </c>
      <c r="P121" s="330">
        <f t="shared" si="4"/>
        <v>67.722363650297467</v>
      </c>
      <c r="Q121" s="326">
        <f t="shared" si="17"/>
        <v>167.40275671472156</v>
      </c>
      <c r="R121" s="276">
        <f>IF(H121&gt;0, rate1(1,$L$52,$L$51,$L$54,L121,$L$53,$L$50,P121),"")</f>
        <v>3810.5707272470272</v>
      </c>
      <c r="S121" s="321">
        <f t="shared" si="18"/>
        <v>43.85881776844068</v>
      </c>
      <c r="T121" s="321">
        <f t="shared" si="19"/>
        <v>1.0942102539236976E-3</v>
      </c>
      <c r="U121" s="326">
        <f t="shared" si="2"/>
        <v>3.3761292737071664</v>
      </c>
      <c r="V121" s="334">
        <f t="shared" si="20"/>
        <v>3.3761292737071664</v>
      </c>
      <c r="W121" s="326">
        <f t="shared" si="21"/>
        <v>6.8580254678529684E-4</v>
      </c>
      <c r="X121" s="326">
        <f t="shared" si="22"/>
        <v>169.27617848734951</v>
      </c>
      <c r="Y121" s="326">
        <f t="shared" si="5"/>
        <v>68.125336631785814</v>
      </c>
      <c r="Z121" s="107">
        <f>IF(H121&gt;0, rate1(1,$L$52,$L$51,$L$54,U121,$L$53,$L$50,Y121),"")</f>
        <v>3824.573074217511</v>
      </c>
      <c r="AA121" s="334">
        <f t="shared" si="23"/>
        <v>44.187275550393757</v>
      </c>
      <c r="AB121" s="334">
        <f t="shared" si="24"/>
        <v>-1.5879736289108057E-5</v>
      </c>
      <c r="AC121" s="326">
        <f t="shared" si="25"/>
        <v>1.0942102539236976E-3</v>
      </c>
      <c r="AD121" s="326">
        <f t="shared" si="26"/>
        <v>-18.278022828137981</v>
      </c>
      <c r="AE121" s="326">
        <f t="shared" si="27"/>
        <v>198.21074771526341</v>
      </c>
      <c r="AF121" s="326">
        <f t="shared" si="28"/>
        <v>1026.8351715858978</v>
      </c>
      <c r="AG121" s="326">
        <f t="shared" si="29"/>
        <v>1022.8603494301706</v>
      </c>
      <c r="AH121" s="326">
        <f t="shared" si="30"/>
        <v>3.3563873268836963</v>
      </c>
      <c r="AI121" s="326">
        <f t="shared" si="31"/>
        <v>0.28715127791742034</v>
      </c>
      <c r="AJ121" s="391">
        <f t="shared" si="32"/>
        <v>0.51150481230667111</v>
      </c>
      <c r="AK121" s="335">
        <f t="shared" si="33"/>
        <v>0.33836760248629927</v>
      </c>
      <c r="AL121" s="41">
        <f t="shared" si="34"/>
        <v>7.7658870698240845E-2</v>
      </c>
      <c r="AM121" s="8" cm="1">
        <f t="array" ref="AM121">Balance($B$8,$B$11,$B$12,$H$7,B121,AK121,AL121)</f>
        <v>9.6326786009563667E-2</v>
      </c>
      <c r="AN121" s="8" cm="1">
        <f t="array" ref="AN121">getStorageByWaterLevel(B120)</f>
        <v>-3.2688833483035409E-4</v>
      </c>
      <c r="BA121" s="8"/>
    </row>
    <row r="122" spans="1:53" x14ac:dyDescent="0.25">
      <c r="A122" s="115"/>
      <c r="B122" s="326">
        <f t="shared" si="6"/>
        <v>1026.8351715858978</v>
      </c>
      <c r="C122" s="326">
        <f t="shared" si="7"/>
        <v>1022.8603494301706</v>
      </c>
      <c r="D122" s="326">
        <f t="shared" si="8"/>
        <v>3.3563873268836963</v>
      </c>
      <c r="E122" s="326">
        <f t="shared" si="3"/>
        <v>19.465367399254241</v>
      </c>
      <c r="F122" s="326">
        <f t="shared" si="9"/>
        <v>19.465367399254241</v>
      </c>
      <c r="G122" s="326">
        <f t="shared" si="10"/>
        <v>204.10590957395351</v>
      </c>
      <c r="H122" s="311">
        <f t="shared" si="35"/>
        <v>0.02</v>
      </c>
      <c r="I122" s="326">
        <f t="shared" si="12"/>
        <v>3.1798577245817796</v>
      </c>
      <c r="J122" s="326">
        <f t="shared" si="0"/>
        <v>42.18</v>
      </c>
      <c r="K122" s="333">
        <f t="shared" si="13"/>
        <v>-1</v>
      </c>
      <c r="L122" s="321">
        <f t="shared" si="14"/>
        <v>3.3363873268836963</v>
      </c>
      <c r="M122" s="321">
        <f t="shared" si="15"/>
        <v>3.3463873268836961</v>
      </c>
      <c r="N122" s="326">
        <f t="shared" si="16"/>
        <v>-4.662590393056032E-2</v>
      </c>
      <c r="O122" s="326">
        <f t="shared" si="1"/>
        <v>1.0016492211610967E-3</v>
      </c>
      <c r="P122" s="330">
        <f t="shared" si="4"/>
        <v>67.192258403966477</v>
      </c>
      <c r="Q122" s="326">
        <f t="shared" si="17"/>
        <v>163.73680774557889</v>
      </c>
      <c r="R122" s="276">
        <f>IF(H122&gt;0, rate1(1,$L$52,$L$51,$L$54,L122,$L$53,$L$50,P122),"")</f>
        <v>3792.0538407936651</v>
      </c>
      <c r="S122" s="321">
        <f t="shared" si="18"/>
        <v>43.107830484451327</v>
      </c>
      <c r="T122" s="321">
        <f t="shared" si="19"/>
        <v>1.1072977019743948E-3</v>
      </c>
      <c r="U122" s="326">
        <f t="shared" si="2"/>
        <v>3.3563873268836963</v>
      </c>
      <c r="V122" s="334">
        <f t="shared" si="20"/>
        <v>3.3563873268836963</v>
      </c>
      <c r="W122" s="326">
        <f t="shared" si="21"/>
        <v>6.7780552334184563E-4</v>
      </c>
      <c r="X122" s="326">
        <f t="shared" si="22"/>
        <v>165.58835158499696</v>
      </c>
      <c r="Y122" s="326">
        <f t="shared" si="5"/>
        <v>67.594439305641558</v>
      </c>
      <c r="Z122" s="107">
        <f>IF(H122&gt;0, rate1(1,$L$52,$L$51,$L$54,U122,$L$53,$L$50,Y122),"")</f>
        <v>3806.112374346977</v>
      </c>
      <c r="AA122" s="334">
        <f t="shared" si="23"/>
        <v>43.434269185792346</v>
      </c>
      <c r="AB122" s="334">
        <f t="shared" si="24"/>
        <v>-1.5973069322206813E-5</v>
      </c>
      <c r="AC122" s="326">
        <f t="shared" si="25"/>
        <v>1.1072977019743948E-3</v>
      </c>
      <c r="AD122" s="326">
        <f t="shared" si="26"/>
        <v>-18.0619899818617</v>
      </c>
      <c r="AE122" s="326">
        <f t="shared" si="27"/>
        <v>196.25897394329598</v>
      </c>
      <c r="AF122" s="326">
        <f t="shared" si="28"/>
        <v>1026.7874383842652</v>
      </c>
      <c r="AG122" s="326">
        <f t="shared" si="29"/>
        <v>1022.8592421324686</v>
      </c>
      <c r="AH122" s="326">
        <f t="shared" si="30"/>
        <v>3.3366435206055209</v>
      </c>
      <c r="AI122" s="326">
        <f t="shared" si="31"/>
        <v>0.29200474161586287</v>
      </c>
      <c r="AJ122" s="391">
        <f t="shared" si="32"/>
        <v>0.51158592473489772</v>
      </c>
      <c r="AK122" s="335">
        <f t="shared" si="33"/>
        <v>0.33842725834756754</v>
      </c>
      <c r="AL122" s="41">
        <f t="shared" si="34"/>
        <v>7.7670982739143399E-2</v>
      </c>
      <c r="AM122" s="8" cm="1">
        <f t="array" ref="AM122">Balance($B$8,$B$11,$B$12,$H$7,B122,AK122,AL122)</f>
        <v>9.8876782376711408E-2</v>
      </c>
      <c r="AN122" s="8" cm="1">
        <f t="array" ref="AN122">getStorageByWaterLevel(B121)</f>
        <v>4.1785912191659035E-4</v>
      </c>
      <c r="BA122" s="8"/>
    </row>
    <row r="123" spans="1:53" x14ac:dyDescent="0.25">
      <c r="A123" s="115"/>
      <c r="B123" s="326">
        <f t="shared" si="6"/>
        <v>1026.7874383842652</v>
      </c>
      <c r="C123" s="326">
        <f t="shared" si="7"/>
        <v>1022.8592421324686</v>
      </c>
      <c r="D123" s="326">
        <f t="shared" si="8"/>
        <v>3.3366435206055209</v>
      </c>
      <c r="E123" s="326">
        <f t="shared" si="3"/>
        <v>19.465367399254241</v>
      </c>
      <c r="F123" s="326">
        <f t="shared" si="9"/>
        <v>19.465367399254241</v>
      </c>
      <c r="G123" s="326">
        <f t="shared" si="10"/>
        <v>200.50372268171344</v>
      </c>
      <c r="H123" s="311">
        <f t="shared" si="35"/>
        <v>0.02</v>
      </c>
      <c r="I123" s="326">
        <f t="shared" si="12"/>
        <v>3.1425570014373081</v>
      </c>
      <c r="J123" s="326">
        <f t="shared" si="0"/>
        <v>42.18</v>
      </c>
      <c r="K123" s="333">
        <f t="shared" si="13"/>
        <v>-1</v>
      </c>
      <c r="L123" s="321">
        <f t="shared" si="14"/>
        <v>3.3166435206055209</v>
      </c>
      <c r="M123" s="321">
        <f>IF(H123&gt;0, (D123+L123)/2,"")</f>
        <v>3.3266435206055212</v>
      </c>
      <c r="N123" s="326">
        <f t="shared" si="16"/>
        <v>-4.6355177589071594E-2</v>
      </c>
      <c r="O123" s="326">
        <f t="shared" si="1"/>
        <v>1.0016492211610967E-3</v>
      </c>
      <c r="P123" s="330">
        <f t="shared" si="4"/>
        <v>66.663148457282105</v>
      </c>
      <c r="Q123" s="326">
        <f t="shared" si="17"/>
        <v>160.11351976661896</v>
      </c>
      <c r="R123" s="276">
        <f>IF(H123&gt;0, rate1(1,$L$52,$L$51,$L$54,L123,$L$53,$L$50,P123),"")</f>
        <v>3773.4609079154689</v>
      </c>
      <c r="S123" s="321">
        <f t="shared" si="18"/>
        <v>42.361613341989788</v>
      </c>
      <c r="T123" s="321">
        <f t="shared" si="19"/>
        <v>1.1207294359094162E-3</v>
      </c>
      <c r="U123" s="326">
        <f t="shared" si="2"/>
        <v>3.3366435206055209</v>
      </c>
      <c r="V123" s="334">
        <f t="shared" si="20"/>
        <v>3.3366435206055209</v>
      </c>
      <c r="W123" s="326">
        <f t="shared" si="21"/>
        <v>6.6985465309432612E-4</v>
      </c>
      <c r="X123" s="326">
        <f t="shared" si="22"/>
        <v>161.94331212775558</v>
      </c>
      <c r="Y123" s="326">
        <f t="shared" si="5"/>
        <v>67.064534081282929</v>
      </c>
      <c r="Z123" s="107">
        <f>IF(H123&gt;0, rate1(1,$L$52,$L$51,$L$54,U123,$L$53,$L$50,Y123),"")</f>
        <v>3787.5757801670429</v>
      </c>
      <c r="AA123" s="334">
        <f t="shared" si="23"/>
        <v>42.686055916395702</v>
      </c>
      <c r="AB123" s="334">
        <f t="shared" si="24"/>
        <v>-1.6069034077912443E-5</v>
      </c>
      <c r="AC123" s="326">
        <f t="shared" si="25"/>
        <v>1.1207294359094162E-3</v>
      </c>
      <c r="AD123" s="326">
        <f t="shared" si="26"/>
        <v>-17.845520389826287</v>
      </c>
      <c r="AE123" s="326">
        <f t="shared" si="27"/>
        <v>194.31504074139457</v>
      </c>
      <c r="AF123" s="326">
        <f t="shared" si="28"/>
        <v>1026.7399624772402</v>
      </c>
      <c r="AG123" s="326">
        <f t="shared" si="29"/>
        <v>1022.8581214030327</v>
      </c>
      <c r="AH123" s="326">
        <f t="shared" si="30"/>
        <v>3.3168978525985731</v>
      </c>
      <c r="AI123" s="326">
        <f t="shared" si="31"/>
        <v>0.29700305985905345</v>
      </c>
      <c r="AJ123" s="391">
        <f t="shared" si="32"/>
        <v>0.51166842558485859</v>
      </c>
      <c r="AK123" s="335">
        <f t="shared" si="33"/>
        <v>0.33848685824095492</v>
      </c>
      <c r="AL123" s="41">
        <f t="shared" si="34"/>
        <v>7.7683299499144751E-2</v>
      </c>
      <c r="AM123" s="8" cm="1">
        <f t="array" ref="AM123">Balance($B$8,$B$11,$B$12,$H$7,B123,AK123,AL123)</f>
        <v>0.10164716112470717</v>
      </c>
      <c r="AN123" s="8" cm="1">
        <f t="array" ref="AN123">getStorageByWaterLevel(B122)</f>
        <v>1.239050038263623E-3</v>
      </c>
      <c r="BA123" s="8"/>
    </row>
    <row r="124" spans="1:53" x14ac:dyDescent="0.25">
      <c r="A124" s="115"/>
      <c r="B124" s="326">
        <f t="shared" si="6"/>
        <v>1026.7399624772402</v>
      </c>
      <c r="C124" s="326">
        <f t="shared" si="7"/>
        <v>1022.8581214030327</v>
      </c>
      <c r="D124" s="326">
        <f t="shared" si="8"/>
        <v>3.3168978525985731</v>
      </c>
      <c r="E124" s="326">
        <f t="shared" si="3"/>
        <v>19.465367399254241</v>
      </c>
      <c r="F124" s="326">
        <f t="shared" si="9"/>
        <v>19.465367399254241</v>
      </c>
      <c r="G124" s="326">
        <f t="shared" si="10"/>
        <v>196.94383547622098</v>
      </c>
      <c r="H124" s="311">
        <f t="shared" si="35"/>
        <v>0.02</v>
      </c>
      <c r="I124" s="326">
        <f t="shared" si="12"/>
        <v>3.1054728593660004</v>
      </c>
      <c r="J124" s="326">
        <f t="shared" si="0"/>
        <v>42.18</v>
      </c>
      <c r="K124" s="333">
        <f t="shared" si="13"/>
        <v>-1</v>
      </c>
      <c r="L124" s="321">
        <f t="shared" si="14"/>
        <v>3.296897852598573</v>
      </c>
      <c r="M124" s="321">
        <f t="shared" si="15"/>
        <v>3.3068978525985733</v>
      </c>
      <c r="N124" s="326">
        <f t="shared" si="16"/>
        <v>-4.6084378804362558E-2</v>
      </c>
      <c r="O124" s="326">
        <f t="shared" si="1"/>
        <v>1.0016492211610967E-3</v>
      </c>
      <c r="P124" s="330">
        <f t="shared" si="4"/>
        <v>66.135038179408639</v>
      </c>
      <c r="Q124" s="326">
        <f t="shared" si="17"/>
        <v>156.5326507329049</v>
      </c>
      <c r="R124" s="276">
        <f>IF(H124&gt;0, rate1(1,$L$52,$L$51,$L$54,L124,$L$53,$L$50,P124),"")</f>
        <v>3754.7917133923361</v>
      </c>
      <c r="S124" s="321">
        <f t="shared" si="18"/>
        <v>41.620129892273738</v>
      </c>
      <c r="T124" s="321">
        <f t="shared" si="19"/>
        <v>1.1345207148913663E-3</v>
      </c>
      <c r="U124" s="326">
        <f t="shared" si="2"/>
        <v>3.3168978525985731</v>
      </c>
      <c r="V124" s="334">
        <f t="shared" si="20"/>
        <v>3.3168978525985731</v>
      </c>
      <c r="W124" s="326">
        <f t="shared" si="21"/>
        <v>6.6194994838841836E-4</v>
      </c>
      <c r="X124" s="326">
        <f t="shared" si="22"/>
        <v>158.34081810451744</v>
      </c>
      <c r="Y124" s="326">
        <f t="shared" si="5"/>
        <v>66.535625295905433</v>
      </c>
      <c r="Z124" s="107">
        <f>IF(H124&gt;0, rate1(1,$L$52,$L$51,$L$54,U124,$L$53,$L$50,Y124),"")</f>
        <v>3768.9630738486785</v>
      </c>
      <c r="AA124" s="334">
        <f t="shared" si="23"/>
        <v>41.942599581404444</v>
      </c>
      <c r="AB124" s="334">
        <f t="shared" si="24"/>
        <v>-1.6167755715469196E-5</v>
      </c>
      <c r="AC124" s="326">
        <f t="shared" si="25"/>
        <v>1.1345207148913663E-3</v>
      </c>
      <c r="AD124" s="326">
        <f t="shared" si="26"/>
        <v>-17.628589533435765</v>
      </c>
      <c r="AE124" s="326">
        <f t="shared" si="27"/>
        <v>192.37853176819064</v>
      </c>
      <c r="AF124" s="326">
        <f t="shared" si="28"/>
        <v>1026.6927435777209</v>
      </c>
      <c r="AG124" s="326">
        <f t="shared" si="29"/>
        <v>1022.8569868823178</v>
      </c>
      <c r="AH124" s="326">
        <f t="shared" si="30"/>
        <v>3.297150320550311</v>
      </c>
      <c r="AI124" s="326">
        <f t="shared" si="31"/>
        <v>0.30215276944519581</v>
      </c>
      <c r="AJ124" s="391">
        <f t="shared" si="32"/>
        <v>0.51175235690970444</v>
      </c>
      <c r="AK124" s="335">
        <f t="shared" si="33"/>
        <v>0.33854640846010453</v>
      </c>
      <c r="AL124" s="41">
        <f t="shared" si="34"/>
        <v>7.7695827088209601E-2</v>
      </c>
      <c r="AM124" s="8" cm="1">
        <f t="array" ref="AM124">Balance($B$8,$B$11,$B$12,$H$7,B124,AK124,AL124)</f>
        <v>0.10463402876671282</v>
      </c>
      <c r="AN124" s="8" cm="1">
        <f t="array" ref="AN124">getStorageByWaterLevel(B123)</f>
        <v>2.1353967491122951E-3</v>
      </c>
      <c r="BA124" s="8"/>
    </row>
    <row r="125" spans="1:53" x14ac:dyDescent="0.25">
      <c r="A125" s="115"/>
      <c r="B125" s="326">
        <f t="shared" si="6"/>
        <v>1026.6927435777209</v>
      </c>
      <c r="C125" s="326">
        <f t="shared" si="7"/>
        <v>1022.8569868823178</v>
      </c>
      <c r="D125" s="326">
        <f t="shared" si="8"/>
        <v>3.297150320550311</v>
      </c>
      <c r="E125" s="326">
        <f t="shared" si="3"/>
        <v>19.465367399254241</v>
      </c>
      <c r="F125" s="326">
        <f t="shared" si="9"/>
        <v>19.465367399254241</v>
      </c>
      <c r="G125" s="326">
        <f t="shared" si="10"/>
        <v>193.42600570779771</v>
      </c>
      <c r="H125" s="311">
        <f t="shared" si="35"/>
        <v>0.02</v>
      </c>
      <c r="I125" s="326">
        <f t="shared" si="12"/>
        <v>3.0686053563224962</v>
      </c>
      <c r="J125" s="326">
        <f t="shared" si="0"/>
        <v>42.18</v>
      </c>
      <c r="K125" s="333">
        <f t="shared" si="13"/>
        <v>-1</v>
      </c>
      <c r="L125" s="321">
        <f t="shared" si="14"/>
        <v>3.277150320550311</v>
      </c>
      <c r="M125" s="321">
        <f t="shared" si="15"/>
        <v>3.2871503205503112</v>
      </c>
      <c r="N125" s="326">
        <f t="shared" si="16"/>
        <v>-4.5813507531449638E-2</v>
      </c>
      <c r="O125" s="326">
        <f t="shared" si="1"/>
        <v>1.0016492211610967E-3</v>
      </c>
      <c r="P125" s="330">
        <f t="shared" si="4"/>
        <v>65.607931982498783</v>
      </c>
      <c r="Q125" s="326">
        <f t="shared" si="17"/>
        <v>152.99395846990845</v>
      </c>
      <c r="R125" s="276">
        <f>IF(H125&gt;0, rate1(1,$L$52,$L$51,$L$54,L125,$L$53,$L$50,P125),"")</f>
        <v>3736.0460454051308</v>
      </c>
      <c r="S125" s="321">
        <f t="shared" si="18"/>
        <v>40.883343295967357</v>
      </c>
      <c r="T125" s="321">
        <f t="shared" si="19"/>
        <v>1.1486877414331983E-3</v>
      </c>
      <c r="U125" s="326">
        <f t="shared" si="2"/>
        <v>3.297150320550311</v>
      </c>
      <c r="V125" s="334">
        <f t="shared" si="20"/>
        <v>3.297150320550311</v>
      </c>
      <c r="W125" s="326">
        <f t="shared" si="21"/>
        <v>6.5409142157157873E-4</v>
      </c>
      <c r="X125" s="326">
        <f t="shared" si="22"/>
        <v>154.78062737460442</v>
      </c>
      <c r="Y125" s="326">
        <f t="shared" si="5"/>
        <v>66.007717329177112</v>
      </c>
      <c r="Z125" s="107">
        <f>IF(H125&gt;0, rate1(1,$L$52,$L$51,$L$54,U125,$L$53,$L$50,Y125),"")</f>
        <v>3750.2740408664395</v>
      </c>
      <c r="AA125" s="334">
        <f t="shared" si="23"/>
        <v>41.20386363879765</v>
      </c>
      <c r="AB125" s="334">
        <f t="shared" si="24"/>
        <v>-1.6269367229182559E-5</v>
      </c>
      <c r="AC125" s="326">
        <f t="shared" si="25"/>
        <v>1.1486877414331983E-3</v>
      </c>
      <c r="AD125" s="326">
        <f t="shared" si="26"/>
        <v>-17.411172138954264</v>
      </c>
      <c r="AE125" s="326">
        <f t="shared" si="27"/>
        <v>190.44900948859703</v>
      </c>
      <c r="AF125" s="326">
        <f t="shared" si="28"/>
        <v>1026.6457813824479</v>
      </c>
      <c r="AG125" s="326">
        <f t="shared" si="29"/>
        <v>1022.8558381945763</v>
      </c>
      <c r="AH125" s="326">
        <f t="shared" si="30"/>
        <v>3.2774009221086504</v>
      </c>
      <c r="AI125" s="326">
        <f t="shared" si="31"/>
        <v>0.30746080949562721</v>
      </c>
      <c r="AJ125" s="391">
        <f t="shared" si="32"/>
        <v>0.51183776269011994</v>
      </c>
      <c r="AK125" s="335">
        <f t="shared" si="33"/>
        <v>0.3386059155854188</v>
      </c>
      <c r="AL125" s="41">
        <f t="shared" si="34"/>
        <v>7.7708571892024805E-2</v>
      </c>
      <c r="AM125" s="8" cm="1">
        <f t="array" ref="AM125">Balance($B$8,$B$11,$B$12,$H$7,B125,AK125,AL125)</f>
        <v>0.10783352125431613</v>
      </c>
      <c r="AN125" s="8" cm="1">
        <f t="array" ref="AN125">getStorageByWaterLevel(B124)</f>
        <v>3.1056205424951182E-3</v>
      </c>
      <c r="BA125" s="8"/>
    </row>
    <row r="126" spans="1:53" x14ac:dyDescent="0.25">
      <c r="A126" s="115"/>
      <c r="B126" s="326">
        <f t="shared" si="6"/>
        <v>1026.6457813824479</v>
      </c>
      <c r="C126" s="326">
        <f t="shared" si="7"/>
        <v>1022.8558381945763</v>
      </c>
      <c r="D126" s="326">
        <f t="shared" si="8"/>
        <v>3.2774009221086504</v>
      </c>
      <c r="E126" s="326">
        <f t="shared" si="3"/>
        <v>19.465367399254241</v>
      </c>
      <c r="F126" s="326">
        <f t="shared" si="9"/>
        <v>19.465367399254241</v>
      </c>
      <c r="G126" s="326">
        <f t="shared" si="10"/>
        <v>189.9499909970331</v>
      </c>
      <c r="H126" s="311">
        <f t="shared" ref="H126:H157" si="36">dv(S125)</f>
        <v>0.02</v>
      </c>
      <c r="I126" s="326">
        <f t="shared" si="12"/>
        <v>3.0319545502972689</v>
      </c>
      <c r="J126" s="326">
        <f t="shared" ref="J126:J189" si="37">$B$7</f>
        <v>42.18</v>
      </c>
      <c r="K126" s="333">
        <f t="shared" si="13"/>
        <v>-1</v>
      </c>
      <c r="L126" s="321">
        <f t="shared" si="14"/>
        <v>3.2574009221086504</v>
      </c>
      <c r="M126" s="321">
        <f t="shared" si="15"/>
        <v>3.2674009221086502</v>
      </c>
      <c r="N126" s="326">
        <f t="shared" si="16"/>
        <v>-4.5542563724763063E-2</v>
      </c>
      <c r="O126" s="326">
        <f t="shared" ref="O126:O189" si="38">IF(WH(B125,$F$51,$F$52,$F$53)&gt;0,WH(B125,$F$51,$F$52,$F$53),O125)</f>
        <v>1.0016492211610967E-3</v>
      </c>
      <c r="P126" s="330">
        <f t="shared" si="4"/>
        <v>65.081834322379834</v>
      </c>
      <c r="Q126" s="326">
        <f t="shared" si="17"/>
        <v>149.49720067341133</v>
      </c>
      <c r="R126" s="276">
        <f>IF(H126&gt;0, rate1(1,$L$52,$L$51,$L$54,L126,$L$53,$L$50,P126),"")</f>
        <v>3717.2236956658812</v>
      </c>
      <c r="S126" s="321">
        <f t="shared" si="18"/>
        <v>40.151216310451609</v>
      </c>
      <c r="T126" s="321">
        <f t="shared" si="19"/>
        <v>1.1632477357441703E-3</v>
      </c>
      <c r="U126" s="326">
        <f t="shared" ref="U126:U189" si="39">L126-K126*H126</f>
        <v>3.2774009221086504</v>
      </c>
      <c r="V126" s="334">
        <f t="shared" si="20"/>
        <v>3.2774009221086504</v>
      </c>
      <c r="W126" s="326">
        <f t="shared" si="21"/>
        <v>6.4627908501524445E-4</v>
      </c>
      <c r="X126" s="326">
        <f t="shared" si="22"/>
        <v>151.26249766766907</v>
      </c>
      <c r="Y126" s="326">
        <f t="shared" si="5"/>
        <v>65.480814603913188</v>
      </c>
      <c r="Z126" s="107">
        <f>IF(H126&gt;0, rate1(1,$L$52,$L$51,$L$54,U126,$L$53,$L$50,Y126),"")</f>
        <v>3731.5084701261108</v>
      </c>
      <c r="AA126" s="334">
        <f t="shared" si="23"/>
        <v>40.469811152965704</v>
      </c>
      <c r="AB126" s="334">
        <f t="shared" si="24"/>
        <v>-1.6374010063300846E-5</v>
      </c>
      <c r="AC126" s="326">
        <f t="shared" si="25"/>
        <v>1.1632477357441703E-3</v>
      </c>
      <c r="AD126" s="326">
        <f t="shared" si="26"/>
        <v>-17.193242149064059</v>
      </c>
      <c r="AE126" s="326">
        <f t="shared" si="27"/>
        <v>188.52601384557229</v>
      </c>
      <c r="AF126" s="326">
        <f t="shared" si="28"/>
        <v>1026.5990755709875</v>
      </c>
      <c r="AG126" s="326">
        <f t="shared" si="29"/>
        <v>1022.8546749468406</v>
      </c>
      <c r="AH126" s="326">
        <f t="shared" si="30"/>
        <v>3.2576496548811904</v>
      </c>
      <c r="AI126" s="326">
        <f t="shared" si="31"/>
        <v>0.31293455303765166</v>
      </c>
      <c r="AJ126" s="391">
        <f t="shared" si="32"/>
        <v>0.51192468895485266</v>
      </c>
      <c r="AK126" s="335">
        <f t="shared" si="33"/>
        <v>0.33866538650171124</v>
      </c>
      <c r="AL126" s="41">
        <f t="shared" si="34"/>
        <v>7.7721540588969337E-2</v>
      </c>
      <c r="AM126" s="8" cm="1">
        <f t="array" ref="AM126">Balance($B$8,$B$11,$B$12,$H$7,B126,AK126,AL126)</f>
        <v>0.11124180425206097</v>
      </c>
      <c r="AN126" s="8" cm="1">
        <f t="array" ref="AN126">getStorageByWaterLevel(B125)</f>
        <v>4.148451774431584E-3</v>
      </c>
      <c r="BA126" s="8"/>
    </row>
    <row r="127" spans="1:53" x14ac:dyDescent="0.25">
      <c r="A127" s="115"/>
      <c r="B127" s="326">
        <f t="shared" si="6"/>
        <v>1026.5990755709875</v>
      </c>
      <c r="C127" s="326">
        <f t="shared" si="7"/>
        <v>1022.8546749468406</v>
      </c>
      <c r="D127" s="326">
        <f t="shared" si="8"/>
        <v>3.2576496548811904</v>
      </c>
      <c r="E127" s="326">
        <f t="shared" ref="E127:E190" si="40">IF(H127&gt;0,IF(AND(C127&lt;$B$6,C127&gt;$K$12),bb2wang($B$6,$K$12,C127,$H$8,$H$9,I127,$H$10,$H$11,$K$10,$K$11,$H$13),E126)," ")</f>
        <v>19.465367399254241</v>
      </c>
      <c r="F127" s="326">
        <f t="shared" si="9"/>
        <v>19.465367399254241</v>
      </c>
      <c r="G127" s="326">
        <f t="shared" si="10"/>
        <v>186.51554883474049</v>
      </c>
      <c r="H127" s="311">
        <f t="shared" si="36"/>
        <v>0.02</v>
      </c>
      <c r="I127" s="326">
        <f t="shared" si="12"/>
        <v>2.9955204993174451</v>
      </c>
      <c r="J127" s="326">
        <f t="shared" si="37"/>
        <v>42.18</v>
      </c>
      <c r="K127" s="333">
        <f t="shared" si="13"/>
        <v>-1</v>
      </c>
      <c r="L127" s="321">
        <f t="shared" si="14"/>
        <v>3.2376496548811904</v>
      </c>
      <c r="M127" s="321">
        <f t="shared" si="15"/>
        <v>3.2476496548811902</v>
      </c>
      <c r="N127" s="326">
        <f t="shared" si="16"/>
        <v>-4.5271547338165519E-2</v>
      </c>
      <c r="O127" s="326">
        <f t="shared" si="38"/>
        <v>1.0016492211610967E-3</v>
      </c>
      <c r="P127" s="330">
        <f t="shared" ref="P127:P190" si="41">IF(H127&gt;0, $C$54*$L$55*$L$55*M127*M127/(($B$19*(B127-C127))^0.333)*1000,"")</f>
        <v>64.556749699263662</v>
      </c>
      <c r="Q127" s="326">
        <f t="shared" si="17"/>
        <v>146.0421349094633</v>
      </c>
      <c r="R127" s="276">
        <f>IF(H127&gt;0, rate1(1,$L$52,$L$51,$L$54,L127,$L$53,$L$50,P127),"")</f>
        <v>3698.324459551734</v>
      </c>
      <c r="S127" s="321">
        <f t="shared" si="18"/>
        <v>39.423711276605211</v>
      </c>
      <c r="T127" s="321">
        <f t="shared" si="19"/>
        <v>1.1782190172173635E-3</v>
      </c>
      <c r="U127" s="326">
        <f t="shared" si="39"/>
        <v>3.2576496548811904</v>
      </c>
      <c r="V127" s="334">
        <f t="shared" si="20"/>
        <v>3.2576496548811904</v>
      </c>
      <c r="W127" s="326">
        <f t="shared" si="21"/>
        <v>6.385129510748655E-4</v>
      </c>
      <c r="X127" s="326">
        <f t="shared" si="22"/>
        <v>147.78618658365335</v>
      </c>
      <c r="Y127" s="326">
        <f t="shared" ref="Y127:Y190" si="42">IF(H127&gt;0, $C$54*$L$55*$L$55*V127*V127/(($B$19*(B127-C127))^0.333)*1000,"")</f>
        <v>64.954921586774262</v>
      </c>
      <c r="Z127" s="107">
        <f>IF(H127&gt;0, rate1(1,$L$52,$L$51,$L$54,U127,$L$53,$L$50,Y127),"")</f>
        <v>3712.6661540960349</v>
      </c>
      <c r="AA127" s="334">
        <f t="shared" si="23"/>
        <v>39.740404781870332</v>
      </c>
      <c r="AB127" s="334">
        <f t="shared" si="24"/>
        <v>-1.6481834783865646E-5</v>
      </c>
      <c r="AC127" s="326">
        <f t="shared" si="25"/>
        <v>1.1782190172173635E-3</v>
      </c>
      <c r="AD127" s="326">
        <f t="shared" si="26"/>
        <v>-16.974772693140384</v>
      </c>
      <c r="AE127" s="326">
        <f t="shared" si="27"/>
        <v>186.60906087805867</v>
      </c>
      <c r="AF127" s="326">
        <f t="shared" si="28"/>
        <v>1026.552625804632</v>
      </c>
      <c r="AG127" s="326">
        <f t="shared" si="29"/>
        <v>1022.8534967278234</v>
      </c>
      <c r="AH127" s="326">
        <f t="shared" si="30"/>
        <v>3.2378965164340259</v>
      </c>
      <c r="AI127" s="326">
        <f t="shared" si="31"/>
        <v>0.31858184161596598</v>
      </c>
      <c r="AJ127" s="391">
        <f t="shared" si="32"/>
        <v>0.51201318391085704</v>
      </c>
      <c r="AK127" s="335">
        <f t="shared" si="33"/>
        <v>0.33872482841724338</v>
      </c>
      <c r="AL127" s="41">
        <f t="shared" si="34"/>
        <v>7.7734740168416472E-2</v>
      </c>
      <c r="AM127" s="8" cm="1">
        <f t="array" ref="AM127">Balance($B$8,$B$11,$B$12,$H$7,B127,AK127,AL127)</f>
        <v>0.11485507343606535</v>
      </c>
      <c r="AN127" s="8" cm="1">
        <f t="array" ref="AN127">getStorageByWaterLevel(B126)</f>
        <v>5.2626299921382166E-3</v>
      </c>
      <c r="BA127" s="8"/>
    </row>
    <row r="128" spans="1:53" x14ac:dyDescent="0.25">
      <c r="A128" s="115"/>
      <c r="B128" s="326">
        <f t="shared" ref="B128:B191" si="43">IF(H128&gt;0, AF127,"")</f>
        <v>1026.552625804632</v>
      </c>
      <c r="C128" s="326">
        <f t="shared" ref="C128:C191" si="44">IF(H128&gt;0, AG127,"")</f>
        <v>1022.8534967278234</v>
      </c>
      <c r="D128" s="326">
        <f t="shared" ref="D128:D191" si="45">IF(H128&gt;0, AH127,"")</f>
        <v>3.2378965164340259</v>
      </c>
      <c r="E128" s="326">
        <f t="shared" si="40"/>
        <v>19.465367399254241</v>
      </c>
      <c r="F128" s="326">
        <f t="shared" ref="F128:F191" si="46">IF(H128&gt;0, (E128+E127)/2,"")</f>
        <v>19.465367399254241</v>
      </c>
      <c r="G128" s="326">
        <f t="shared" ref="G128:G191" si="47">IF(H128&gt;0, F128*$S$53*$C$55*(B128-C128+N128)^1.5,"")</f>
        <v>183.12243658184607</v>
      </c>
      <c r="H128" s="311">
        <f t="shared" si="36"/>
        <v>0.02</v>
      </c>
      <c r="I128" s="326">
        <f t="shared" ref="I128:I191" si="48">IF(H128&gt;0, (B128-C128)*B$19,"")</f>
        <v>2.9593032614468942</v>
      </c>
      <c r="J128" s="326">
        <f t="shared" si="37"/>
        <v>42.18</v>
      </c>
      <c r="K128" s="333">
        <f t="shared" ref="K128:K191" si="49">IF(H128&gt;0, IF((1-S127-0.015)&gt;0,1,-1),"")</f>
        <v>-1</v>
      </c>
      <c r="L128" s="321">
        <f t="shared" ref="L128:L191" si="50">IF(H128&gt;0, D128+K128*H128,"")</f>
        <v>3.2178965164340259</v>
      </c>
      <c r="M128" s="321">
        <f t="shared" ref="M128:M191" si="51">IF(H128&gt;0, (D128+L128)/2,"")</f>
        <v>3.2278965164340256</v>
      </c>
      <c r="N128" s="326">
        <f t="shared" ref="N128:N191" si="52">IF(H128&gt;0, 2*($P$53*M128/$S$52/$S$51)^2-(B128-C128)*2,"")</f>
        <v>-4.500045832493349E-2</v>
      </c>
      <c r="O128" s="326">
        <f t="shared" si="38"/>
        <v>1.0016492211610967E-3</v>
      </c>
      <c r="P128" s="330">
        <f t="shared" si="41"/>
        <v>64.032682658462335</v>
      </c>
      <c r="Q128" s="326">
        <f t="shared" ref="Q128:Q191" si="53">IF(H128&gt;0, M128/$S$54*(B128-C128+N128/2)*E128-J128,"")</f>
        <v>142.62851861427103</v>
      </c>
      <c r="R128" s="276">
        <f>IF(H128&gt;0, rate1(1,$L$52,$L$51,$L$54,L128,$L$53,$L$50,P128),"")</f>
        <v>3679.3481362420835</v>
      </c>
      <c r="S128" s="321">
        <f t="shared" ref="S128:S191" si="54">IF(H128&gt;0, Q128/O128/R128,"")</f>
        <v>38.700790105047012</v>
      </c>
      <c r="T128" s="321">
        <f t="shared" ref="T128:T191" si="55">IF(H128&gt;0, N128/(1-S128),"")</f>
        <v>1.1936210938695757E-3</v>
      </c>
      <c r="U128" s="326">
        <f t="shared" si="39"/>
        <v>3.2378965164340259</v>
      </c>
      <c r="V128" s="334">
        <f t="shared" ref="V128:V191" si="56">IF(H128&gt;0, (D128+U128)/2,"")</f>
        <v>3.2378965164340259</v>
      </c>
      <c r="W128" s="326">
        <f t="shared" ref="W128:W191" si="57">IF(H128&gt;0, 2*($P$53*V128/$S$52/$S$51)^2-(B128-C128)*2,"")</f>
        <v>6.3079303213697813E-4</v>
      </c>
      <c r="X128" s="326">
        <f t="shared" ref="X128:X191" si="58">IF(H128&gt;0, V128/$S$54*(B128-C128+W128/2)*F128-J128,"")</f>
        <v>144.3514515926781</v>
      </c>
      <c r="Y128" s="326">
        <f t="shared" si="42"/>
        <v>64.430042788969715</v>
      </c>
      <c r="Z128" s="107">
        <f>IF(H128&gt;0, rate1(1,$L$52,$L$51,$L$54,U128,$L$53,$L$50,Y128),"")</f>
        <v>3693.7468889415427</v>
      </c>
      <c r="AA128" s="334">
        <f t="shared" ref="AA128:AA191" si="59">IF(H128&gt;0, X128/O128/Z128,"")</f>
        <v>39.015606763683522</v>
      </c>
      <c r="AB128" s="334">
        <f t="shared" ref="AB128:AB191" si="60">IF(H128&gt;0, W128/(1-AA128),"")</f>
        <v>-1.6593001817863329E-5</v>
      </c>
      <c r="AC128" s="326">
        <f t="shared" ref="AC128:AC191" si="61">IF(H128&gt;0, delta_z(N128,S128,H128,AE127,AB128),"")</f>
        <v>1.1936210938695757E-3</v>
      </c>
      <c r="AD128" s="326">
        <f t="shared" ref="AD128:AD191" si="62">IF(H128&gt;0, H128/AC128*K128,"")</f>
        <v>-16.755736056207262</v>
      </c>
      <c r="AE128" s="326">
        <f t="shared" ref="AE128:AE191" si="63">IF(H128&gt;0, (AD128-AD127)/(AC128+AC127)*2,"")</f>
        <v>184.69764121894769</v>
      </c>
      <c r="AF128" s="326">
        <f t="shared" ref="AF128:AF191" si="64">IF(H128&gt;0, B128-(AC128-N128),"")</f>
        <v>1026.5064317252131</v>
      </c>
      <c r="AG128" s="326">
        <f t="shared" ref="AG128:AG191" si="65">IF(H128&gt;0, C128-AC128,"")</f>
        <v>1022.8523031067296</v>
      </c>
      <c r="AH128" s="326">
        <f t="shared" ref="AH128:AH191" si="66">IF(H128&gt;0, $S$54*$S$53*$C$55*SQRT(AF128-AG128),"")</f>
        <v>3.2181415042908075</v>
      </c>
      <c r="AI128" s="326">
        <f t="shared" ref="AI128:AI191" si="67">IF(H128&gt;0, AC128/R128*1000000,"")</f>
        <v>0.32441102327671695</v>
      </c>
      <c r="AJ128" s="391">
        <f t="shared" ref="AJ128:AJ191" si="68">IF(H128&gt;0, AJ127+AI128/3600,"")</f>
        <v>0.51210329808398947</v>
      </c>
      <c r="AK128" s="335">
        <f t="shared" ref="AK128:AK191" si="69">IF(H128&gt;0, AK127+AI127*G127/1000000,"")</f>
        <v>0.33878424888428116</v>
      </c>
      <c r="AL128" s="41">
        <f t="shared" ref="AL128:AL191" si="70">IF(H128&gt;0, AL127+AI127*J127/1000000,"")</f>
        <v>7.7748177950495836E-2</v>
      </c>
      <c r="AM128" s="8" cm="1">
        <f t="array" ref="AM128">Balance($B$8,$B$11,$B$12,$H$7,B128,AK128,AL128)</f>
        <v>0.11866955481908747</v>
      </c>
      <c r="AN128" s="8" cm="1">
        <f t="array" ref="AN128">getStorageByWaterLevel(B127)</f>
        <v>6.4469040663623772E-3</v>
      </c>
      <c r="BA128" s="8"/>
    </row>
    <row r="129" spans="1:53" x14ac:dyDescent="0.25">
      <c r="A129" s="115"/>
      <c r="B129" s="326">
        <f t="shared" si="43"/>
        <v>1026.5064317252131</v>
      </c>
      <c r="C129" s="326">
        <f t="shared" si="44"/>
        <v>1022.8523031067296</v>
      </c>
      <c r="D129" s="326">
        <f t="shared" si="45"/>
        <v>3.2181415042908075</v>
      </c>
      <c r="E129" s="326">
        <f t="shared" si="40"/>
        <v>19.465367399254241</v>
      </c>
      <c r="F129" s="326">
        <f t="shared" si="46"/>
        <v>19.465367399254241</v>
      </c>
      <c r="G129" s="326">
        <f t="shared" si="47"/>
        <v>179.77041146932871</v>
      </c>
      <c r="H129" s="311">
        <f t="shared" si="36"/>
        <v>0.02</v>
      </c>
      <c r="I129" s="326">
        <f t="shared" si="48"/>
        <v>2.9233028947868664</v>
      </c>
      <c r="J129" s="326">
        <f t="shared" si="37"/>
        <v>42.18</v>
      </c>
      <c r="K129" s="333">
        <f t="shared" si="49"/>
        <v>-1</v>
      </c>
      <c r="L129" s="321">
        <f t="shared" si="50"/>
        <v>3.1981415042908075</v>
      </c>
      <c r="M129" s="321">
        <f t="shared" si="51"/>
        <v>3.2081415042908077</v>
      </c>
      <c r="N129" s="326">
        <f t="shared" si="52"/>
        <v>-4.4729296637719962E-2</v>
      </c>
      <c r="O129" s="326">
        <f t="shared" si="38"/>
        <v>1.0016492211610967E-3</v>
      </c>
      <c r="P129" s="330">
        <f t="shared" si="41"/>
        <v>63.50963779112746</v>
      </c>
      <c r="Q129" s="326">
        <f t="shared" si="53"/>
        <v>139.25610909413729</v>
      </c>
      <c r="R129" s="276">
        <f>IF(H129&gt;0, rate1(1,$L$52,$L$51,$L$54,L129,$L$53,$L$50,P129),"")</f>
        <v>3660.2945288595993</v>
      </c>
      <c r="S129" s="321">
        <f t="shared" si="54"/>
        <v>37.98241426184093</v>
      </c>
      <c r="T129" s="321">
        <f t="shared" si="55"/>
        <v>1.2094747606532653E-3</v>
      </c>
      <c r="U129" s="326">
        <f t="shared" si="39"/>
        <v>3.2181415042908075</v>
      </c>
      <c r="V129" s="334">
        <f t="shared" si="56"/>
        <v>3.2181415042908075</v>
      </c>
      <c r="W129" s="326">
        <f t="shared" si="57"/>
        <v>6.2311934058456586E-4</v>
      </c>
      <c r="X129" s="326">
        <f t="shared" si="58"/>
        <v>140.95805003498182</v>
      </c>
      <c r="Y129" s="326">
        <f t="shared" si="42"/>
        <v>63.906182766984443</v>
      </c>
      <c r="Z129" s="107">
        <f>IF(H129&gt;0, rate1(1,$L$52,$L$51,$L$54,U129,$L$53,$L$50,Y129),"")</f>
        <v>3674.7504746632176</v>
      </c>
      <c r="AA129" s="334">
        <f t="shared" si="59"/>
        <v>38.295378902906698</v>
      </c>
      <c r="AB129" s="334">
        <f t="shared" si="60"/>
        <v>-1.6707682262909029E-5</v>
      </c>
      <c r="AC129" s="326">
        <f t="shared" si="61"/>
        <v>1.2094747606532653E-3</v>
      </c>
      <c r="AD129" s="326">
        <f t="shared" si="62"/>
        <v>-16.536103646509776</v>
      </c>
      <c r="AE129" s="326">
        <f t="shared" si="63"/>
        <v>182.79121848936467</v>
      </c>
      <c r="AF129" s="326">
        <f t="shared" si="64"/>
        <v>1026.4604929538148</v>
      </c>
      <c r="AG129" s="326">
        <f t="shared" si="65"/>
        <v>1022.8510936319689</v>
      </c>
      <c r="AH129" s="326">
        <f t="shared" si="66"/>
        <v>3.1983846159318188</v>
      </c>
      <c r="AI129" s="326">
        <f t="shared" si="67"/>
        <v>0.33043099431402556</v>
      </c>
      <c r="AJ129" s="391">
        <f t="shared" si="68"/>
        <v>0.51219508447129891</v>
      </c>
      <c r="AK129" s="335">
        <f t="shared" si="69"/>
        <v>0.33884365582131759</v>
      </c>
      <c r="AL129" s="41">
        <f t="shared" si="70"/>
        <v>7.7761861607457655E-2</v>
      </c>
      <c r="AM129" s="8" cm="1">
        <f t="array" ref="AM129">Balance($B$8,$B$11,$B$12,$H$7,B129,AK129,AL129)</f>
        <v>0.12268150510443465</v>
      </c>
      <c r="AN129" s="8" cm="1">
        <f t="array" ref="AN129">getStorageByWaterLevel(B128)</f>
        <v>7.700032333739398E-3</v>
      </c>
      <c r="BA129" s="8"/>
    </row>
    <row r="130" spans="1:53" x14ac:dyDescent="0.25">
      <c r="A130" s="115"/>
      <c r="B130" s="326">
        <f t="shared" si="43"/>
        <v>1026.4604929538148</v>
      </c>
      <c r="C130" s="326">
        <f t="shared" si="44"/>
        <v>1022.8510936319689</v>
      </c>
      <c r="D130" s="326">
        <f t="shared" si="45"/>
        <v>3.1983846159318188</v>
      </c>
      <c r="E130" s="326">
        <f t="shared" si="40"/>
        <v>19.465367399254241</v>
      </c>
      <c r="F130" s="326">
        <f t="shared" si="46"/>
        <v>19.465367399254241</v>
      </c>
      <c r="G130" s="326">
        <f t="shared" si="47"/>
        <v>176.45923059816215</v>
      </c>
      <c r="H130" s="311">
        <f t="shared" si="36"/>
        <v>0.02</v>
      </c>
      <c r="I130" s="326">
        <f t="shared" si="48"/>
        <v>2.8875194574767193</v>
      </c>
      <c r="J130" s="326">
        <f t="shared" si="37"/>
        <v>42.18</v>
      </c>
      <c r="K130" s="333">
        <f t="shared" si="49"/>
        <v>-1</v>
      </c>
      <c r="L130" s="321">
        <f t="shared" si="50"/>
        <v>3.1783846159318188</v>
      </c>
      <c r="M130" s="321">
        <f t="shared" si="51"/>
        <v>3.1883846159318185</v>
      </c>
      <c r="N130" s="326">
        <f t="shared" si="52"/>
        <v>-4.4458062228576622E-2</v>
      </c>
      <c r="O130" s="326">
        <f t="shared" si="38"/>
        <v>1.0016492211610967E-3</v>
      </c>
      <c r="P130" s="330">
        <f t="shared" si="41"/>
        <v>62.987619735007371</v>
      </c>
      <c r="Q130" s="326">
        <f t="shared" si="53"/>
        <v>135.92466352540498</v>
      </c>
      <c r="R130" s="276">
        <f>IF(H130&gt;0, rate1(1,$L$52,$L$51,$L$54,L130,$L$53,$L$50,P130),"")</f>
        <v>3641.163444615026</v>
      </c>
      <c r="S130" s="321">
        <f t="shared" si="54"/>
        <v>37.268544753628483</v>
      </c>
      <c r="T130" s="321">
        <f t="shared" si="55"/>
        <v>1.2258022076865607E-3</v>
      </c>
      <c r="U130" s="326">
        <f t="shared" si="39"/>
        <v>3.1983846159318188</v>
      </c>
      <c r="V130" s="334">
        <f t="shared" si="56"/>
        <v>3.1983846159318188</v>
      </c>
      <c r="W130" s="326">
        <f t="shared" si="57"/>
        <v>6.154918888059413E-4</v>
      </c>
      <c r="X130" s="326">
        <f t="shared" si="58"/>
        <v>137.60573912086568</v>
      </c>
      <c r="Y130" s="326">
        <f t="shared" si="42"/>
        <v>63.383346123323307</v>
      </c>
      <c r="Z130" s="107">
        <f>IF(H130&gt;0, rate1(1,$L$52,$L$51,$L$54,U130,$L$53,$L$50,Y130),"")</f>
        <v>3655.6767152388611</v>
      </c>
      <c r="AA130" s="334">
        <f t="shared" si="59"/>
        <v>37.579682555936913</v>
      </c>
      <c r="AB130" s="334">
        <f t="shared" si="60"/>
        <v>-1.6826058779070689E-5</v>
      </c>
      <c r="AC130" s="326">
        <f t="shared" si="61"/>
        <v>1.2258022076865607E-3</v>
      </c>
      <c r="AD130" s="326">
        <f t="shared" si="62"/>
        <v>-16.315845961597443</v>
      </c>
      <c r="AE130" s="326">
        <f t="shared" si="63"/>
        <v>180.88922761215699</v>
      </c>
      <c r="AF130" s="326">
        <f t="shared" si="64"/>
        <v>1026.4148090893784</v>
      </c>
      <c r="AG130" s="326">
        <f t="shared" si="65"/>
        <v>1022.8498678297611</v>
      </c>
      <c r="AH130" s="326">
        <f t="shared" si="66"/>
        <v>3.1786258487925649</v>
      </c>
      <c r="AI130" s="326">
        <f t="shared" si="67"/>
        <v>0.33665124522202344</v>
      </c>
      <c r="AJ130" s="391">
        <f t="shared" si="68"/>
        <v>0.51228859870608279</v>
      </c>
      <c r="AK130" s="335">
        <f t="shared" si="69"/>
        <v>0.33890305753712763</v>
      </c>
      <c r="AL130" s="41">
        <f t="shared" si="70"/>
        <v>7.777579918679782E-2</v>
      </c>
      <c r="AM130" s="8" cm="1">
        <f t="array" ref="AM130">Balance($B$8,$B$11,$B$12,$H$7,B130,AK130,AL130)</f>
        <v>0.12688721207162312</v>
      </c>
      <c r="AN130" s="8" cm="1">
        <f t="array" ref="AN130">getStorageByWaterLevel(B129)</f>
        <v>9.0207827500965523E-3</v>
      </c>
      <c r="BA130" s="8"/>
    </row>
    <row r="131" spans="1:53" x14ac:dyDescent="0.25">
      <c r="A131" s="115"/>
      <c r="B131" s="326">
        <f t="shared" si="43"/>
        <v>1026.4148090893784</v>
      </c>
      <c r="C131" s="326">
        <f t="shared" si="44"/>
        <v>1022.8498678297611</v>
      </c>
      <c r="D131" s="326">
        <f t="shared" si="45"/>
        <v>3.1786258487925649</v>
      </c>
      <c r="E131" s="326">
        <f t="shared" si="40"/>
        <v>19.465367399254241</v>
      </c>
      <c r="F131" s="326">
        <f t="shared" si="46"/>
        <v>19.465367399254241</v>
      </c>
      <c r="G131" s="326">
        <f t="shared" si="47"/>
        <v>173.18865093918464</v>
      </c>
      <c r="H131" s="311">
        <f t="shared" si="36"/>
        <v>0.02</v>
      </c>
      <c r="I131" s="326">
        <f t="shared" si="48"/>
        <v>2.8519530076938282</v>
      </c>
      <c r="J131" s="326">
        <f t="shared" si="37"/>
        <v>42.18</v>
      </c>
      <c r="K131" s="333">
        <f t="shared" si="49"/>
        <v>-1</v>
      </c>
      <c r="L131" s="321">
        <f t="shared" si="50"/>
        <v>3.1586258487925649</v>
      </c>
      <c r="M131" s="321">
        <f t="shared" si="51"/>
        <v>3.1686258487925647</v>
      </c>
      <c r="N131" s="326">
        <f t="shared" si="52"/>
        <v>-4.4186755048898796E-2</v>
      </c>
      <c r="O131" s="326">
        <f t="shared" si="38"/>
        <v>1.0016492211610967E-3</v>
      </c>
      <c r="P131" s="330">
        <f t="shared" si="41"/>
        <v>62.466633175209694</v>
      </c>
      <c r="Q131" s="326">
        <f t="shared" si="53"/>
        <v>132.63393895432554</v>
      </c>
      <c r="R131" s="276">
        <f>IF(H131&gt;0, rate1(1,$L$52,$L$51,$L$54,L131,$L$53,$L$50,P131),"")</f>
        <v>3621.9546949553733</v>
      </c>
      <c r="S131" s="321">
        <f t="shared" si="54"/>
        <v>36.55914211214516</v>
      </c>
      <c r="T131" s="321">
        <f t="shared" si="55"/>
        <v>1.242627139584644E-3</v>
      </c>
      <c r="U131" s="326">
        <f t="shared" si="39"/>
        <v>3.1786258487925649</v>
      </c>
      <c r="V131" s="334">
        <f t="shared" si="56"/>
        <v>3.1786258487925649</v>
      </c>
      <c r="W131" s="326">
        <f t="shared" si="57"/>
        <v>6.0791068920540425E-4</v>
      </c>
      <c r="X131" s="326">
        <f t="shared" si="58"/>
        <v>134.29427593056144</v>
      </c>
      <c r="Y131" s="326">
        <f t="shared" si="42"/>
        <v>62.861537507260131</v>
      </c>
      <c r="Z131" s="107">
        <f>IF(H131&gt;0, rate1(1,$L$52,$L$51,$L$54,U131,$L$53,$L$50,Y131),"")</f>
        <v>3636.5254187687619</v>
      </c>
      <c r="AA131" s="334">
        <f t="shared" si="59"/>
        <v>36.868478616036825</v>
      </c>
      <c r="AB131" s="334">
        <f t="shared" si="60"/>
        <v>-1.6948326571442785E-5</v>
      </c>
      <c r="AC131" s="326">
        <f t="shared" si="61"/>
        <v>1.242627139584644E-3</v>
      </c>
      <c r="AD131" s="326">
        <f t="shared" si="62"/>
        <v>-16.094932552885595</v>
      </c>
      <c r="AE131" s="326">
        <f t="shared" si="63"/>
        <v>178.99107297201991</v>
      </c>
      <c r="AF131" s="326">
        <f t="shared" si="64"/>
        <v>1026.3693797071899</v>
      </c>
      <c r="AG131" s="326">
        <f t="shared" si="65"/>
        <v>1022.8486252026215</v>
      </c>
      <c r="AH131" s="326">
        <f t="shared" si="66"/>
        <v>3.158865200262968</v>
      </c>
      <c r="AI131" s="326">
        <f t="shared" si="67"/>
        <v>0.34308191135448607</v>
      </c>
      <c r="AJ131" s="391">
        <f t="shared" si="68"/>
        <v>0.51238389923701455</v>
      </c>
      <c r="AK131" s="335">
        <f t="shared" si="69"/>
        <v>0.33896246275683944</v>
      </c>
      <c r="AL131" s="41">
        <f t="shared" si="70"/>
        <v>7.7789999136321286E-2</v>
      </c>
      <c r="AM131" s="8" cm="1">
        <f t="array" ref="AM131">Balance($B$8,$B$11,$B$12,$H$7,B131,AK131,AL131)</f>
        <v>0.13128299499697138</v>
      </c>
      <c r="AN131" s="8" cm="1">
        <f t="array" ref="AN131">getStorageByWaterLevel(B130)</f>
        <v>1.0407933055813369E-2</v>
      </c>
      <c r="BA131" s="8"/>
    </row>
    <row r="132" spans="1:53" x14ac:dyDescent="0.25">
      <c r="A132" s="115"/>
      <c r="B132" s="326">
        <f t="shared" si="43"/>
        <v>1026.3693797071899</v>
      </c>
      <c r="C132" s="326">
        <f t="shared" si="44"/>
        <v>1022.8486252026215</v>
      </c>
      <c r="D132" s="326">
        <f t="shared" si="45"/>
        <v>3.158865200262968</v>
      </c>
      <c r="E132" s="326">
        <f t="shared" si="40"/>
        <v>19.465367399254241</v>
      </c>
      <c r="F132" s="326">
        <f t="shared" si="46"/>
        <v>19.465367399254241</v>
      </c>
      <c r="G132" s="326">
        <f t="shared" si="47"/>
        <v>169.9584293330721</v>
      </c>
      <c r="H132" s="311">
        <f t="shared" si="36"/>
        <v>0.02</v>
      </c>
      <c r="I132" s="326">
        <f t="shared" si="48"/>
        <v>2.8166036036546758</v>
      </c>
      <c r="J132" s="326">
        <f t="shared" si="37"/>
        <v>42.18</v>
      </c>
      <c r="K132" s="333">
        <f t="shared" si="49"/>
        <v>-1</v>
      </c>
      <c r="L132" s="321">
        <f t="shared" si="50"/>
        <v>3.138865200262968</v>
      </c>
      <c r="M132" s="321">
        <f t="shared" si="51"/>
        <v>3.1488652002629678</v>
      </c>
      <c r="N132" s="326">
        <f t="shared" si="52"/>
        <v>-4.3915375049440541E-2</v>
      </c>
      <c r="O132" s="326">
        <f t="shared" si="38"/>
        <v>1.0016492211610967E-3</v>
      </c>
      <c r="P132" s="330">
        <f t="shared" si="41"/>
        <v>61.946682844998413</v>
      </c>
      <c r="Q132" s="326">
        <f t="shared" si="53"/>
        <v>129.38369229703349</v>
      </c>
      <c r="R132" s="276">
        <f>IF(H132&gt;0, rate1(1,$L$52,$L$51,$L$54,L132,$L$53,$L$50,P132),"")</f>
        <v>3602.6680957166432</v>
      </c>
      <c r="S132" s="321">
        <f t="shared" si="54"/>
        <v>35.854166378131254</v>
      </c>
      <c r="T132" s="321">
        <f t="shared" si="55"/>
        <v>1.2599749072465154E-3</v>
      </c>
      <c r="U132" s="326">
        <f t="shared" si="39"/>
        <v>3.158865200262968</v>
      </c>
      <c r="V132" s="334">
        <f t="shared" si="56"/>
        <v>3.158865200262968</v>
      </c>
      <c r="W132" s="326">
        <f t="shared" si="57"/>
        <v>6.003757541925836E-4</v>
      </c>
      <c r="X132" s="326">
        <f t="shared" si="58"/>
        <v>131.02341741420707</v>
      </c>
      <c r="Y132" s="326">
        <f t="shared" si="42"/>
        <v>62.340761615621318</v>
      </c>
      <c r="Z132" s="107">
        <f>IF(H132&gt;0, rate1(1,$L$52,$L$51,$L$54,U132,$L$53,$L$50,Y132),"")</f>
        <v>3617.2963976254487</v>
      </c>
      <c r="AA132" s="334">
        <f t="shared" si="59"/>
        <v>36.161727497720285</v>
      </c>
      <c r="AB132" s="334">
        <f t="shared" si="60"/>
        <v>-1.7074694473743049E-5</v>
      </c>
      <c r="AC132" s="326">
        <f t="shared" si="61"/>
        <v>1.2599749072465154E-3</v>
      </c>
      <c r="AD132" s="326">
        <f t="shared" si="62"/>
        <v>-15.873331988576641</v>
      </c>
      <c r="AE132" s="326">
        <f t="shared" si="63"/>
        <v>177.09612648127458</v>
      </c>
      <c r="AF132" s="326">
        <f t="shared" si="64"/>
        <v>1026.3242043572332</v>
      </c>
      <c r="AG132" s="326">
        <f t="shared" si="65"/>
        <v>1022.8473652277142</v>
      </c>
      <c r="AH132" s="326">
        <f t="shared" si="66"/>
        <v>3.1391026676860703</v>
      </c>
      <c r="AI132" s="326">
        <f t="shared" si="67"/>
        <v>0.34973382886548726</v>
      </c>
      <c r="AJ132" s="391">
        <f t="shared" si="68"/>
        <v>0.51248104752281054</v>
      </c>
      <c r="AK132" s="335">
        <f t="shared" si="69"/>
        <v>0.33902188065022859</v>
      </c>
      <c r="AL132" s="41">
        <f t="shared" si="70"/>
        <v>7.7804470331342218E-2</v>
      </c>
      <c r="AM132" s="8" cm="1">
        <f t="array" ref="AM132">Balance($B$8,$B$11,$B$12,$H$7,B132,AK132,AL132)</f>
        <v>0.13586520511247152</v>
      </c>
      <c r="AN132" s="8" cm="1">
        <f t="array" ref="AN132">getStorageByWaterLevel(B131)</f>
        <v>1.1860270954457266E-2</v>
      </c>
      <c r="BA132" s="8"/>
    </row>
    <row r="133" spans="1:53" x14ac:dyDescent="0.25">
      <c r="A133" s="115"/>
      <c r="B133" s="326">
        <f t="shared" si="43"/>
        <v>1026.3242043572332</v>
      </c>
      <c r="C133" s="326">
        <f t="shared" si="44"/>
        <v>1022.8473652277142</v>
      </c>
      <c r="D133" s="326">
        <f t="shared" si="45"/>
        <v>3.1391026676860703</v>
      </c>
      <c r="E133" s="326">
        <f t="shared" si="40"/>
        <v>19.465367399254241</v>
      </c>
      <c r="F133" s="326">
        <f t="shared" si="46"/>
        <v>19.465367399254241</v>
      </c>
      <c r="G133" s="326">
        <f t="shared" si="47"/>
        <v>166.7683224902363</v>
      </c>
      <c r="H133" s="311">
        <f t="shared" si="36"/>
        <v>0.02</v>
      </c>
      <c r="I133" s="326">
        <f t="shared" si="48"/>
        <v>2.7814713036151262</v>
      </c>
      <c r="J133" s="326">
        <f t="shared" si="37"/>
        <v>42.18</v>
      </c>
      <c r="K133" s="333">
        <f t="shared" si="49"/>
        <v>-1</v>
      </c>
      <c r="L133" s="321">
        <f t="shared" si="50"/>
        <v>3.1191026676860703</v>
      </c>
      <c r="M133" s="321">
        <f t="shared" si="51"/>
        <v>3.1291026676860705</v>
      </c>
      <c r="N133" s="326">
        <f t="shared" si="52"/>
        <v>-4.3643922180280015E-2</v>
      </c>
      <c r="O133" s="326">
        <f t="shared" si="38"/>
        <v>1.0016492211610967E-3</v>
      </c>
      <c r="P133" s="330">
        <f t="shared" si="41"/>
        <v>61.427773526597129</v>
      </c>
      <c r="Q133" s="326">
        <f t="shared" si="53"/>
        <v>126.17368033944445</v>
      </c>
      <c r="R133" s="276">
        <f>IF(H133&gt;0, rate1(1,$L$52,$L$51,$L$54,L133,$L$53,$L$50,P133),"")</f>
        <v>3583.3034672801473</v>
      </c>
      <c r="S133" s="321">
        <f t="shared" si="54"/>
        <v>35.153577084568717</v>
      </c>
      <c r="T133" s="321">
        <f t="shared" si="55"/>
        <v>1.2778726536377717E-3</v>
      </c>
      <c r="U133" s="326">
        <f t="shared" si="39"/>
        <v>3.1391026676860703</v>
      </c>
      <c r="V133" s="334">
        <f t="shared" si="56"/>
        <v>3.1391026676860703</v>
      </c>
      <c r="W133" s="326">
        <f t="shared" si="57"/>
        <v>5.9288709618421365E-4</v>
      </c>
      <c r="X133" s="326">
        <f t="shared" si="58"/>
        <v>127.79292039174456</v>
      </c>
      <c r="Y133" s="326">
        <f t="shared" si="42"/>
        <v>61.82102319357486</v>
      </c>
      <c r="Z133" s="107">
        <f>IF(H133&gt;0, rate1(1,$L$52,$L$51,$L$54,U133,$L$53,$L$50,Y133),"")</f>
        <v>3597.9894686069247</v>
      </c>
      <c r="AA133" s="334">
        <f t="shared" si="59"/>
        <v>35.459389120486314</v>
      </c>
      <c r="AB133" s="334">
        <f t="shared" si="60"/>
        <v>-1.7205386146318499E-5</v>
      </c>
      <c r="AC133" s="326">
        <f t="shared" si="61"/>
        <v>1.2778726536377717E-3</v>
      </c>
      <c r="AD133" s="326">
        <f t="shared" si="62"/>
        <v>-15.651011814882485</v>
      </c>
      <c r="AE133" s="326">
        <f t="shared" si="63"/>
        <v>175.20372548829576</v>
      </c>
      <c r="AF133" s="326">
        <f t="shared" si="64"/>
        <v>1026.2792825623992</v>
      </c>
      <c r="AG133" s="326">
        <f t="shared" si="65"/>
        <v>1022.8460873550606</v>
      </c>
      <c r="AH133" s="326">
        <f t="shared" si="66"/>
        <v>3.1193382483567942</v>
      </c>
      <c r="AI133" s="326">
        <f t="shared" si="67"/>
        <v>0.35661859658448686</v>
      </c>
      <c r="AJ133" s="391">
        <f t="shared" si="68"/>
        <v>0.51258010824408395</v>
      </c>
      <c r="AK133" s="335">
        <f t="shared" si="69"/>
        <v>0.33908132086246723</v>
      </c>
      <c r="AL133" s="41">
        <f t="shared" si="70"/>
        <v>7.781922210424376E-2</v>
      </c>
      <c r="AM133" s="8" cm="1">
        <f t="array" ref="AM133">Balance($B$8,$B$11,$B$12,$H$7,B133,AK133,AL133)</f>
        <v>0.14063022610707893</v>
      </c>
      <c r="AN133" s="8" cm="1">
        <f t="array" ref="AN133">getStorageByWaterLevel(B132)</f>
        <v>1.3376594305980958E-2</v>
      </c>
      <c r="BA133" s="8"/>
    </row>
    <row r="134" spans="1:53" x14ac:dyDescent="0.25">
      <c r="A134" s="115"/>
      <c r="B134" s="326">
        <f t="shared" si="43"/>
        <v>1026.2792825623992</v>
      </c>
      <c r="C134" s="326">
        <f t="shared" si="44"/>
        <v>1022.8460873550606</v>
      </c>
      <c r="D134" s="326">
        <f t="shared" si="45"/>
        <v>3.1193382483567942</v>
      </c>
      <c r="E134" s="326">
        <f t="shared" si="40"/>
        <v>19.465367399254241</v>
      </c>
      <c r="F134" s="326">
        <f t="shared" si="46"/>
        <v>19.465367399254241</v>
      </c>
      <c r="G134" s="326">
        <f t="shared" si="47"/>
        <v>163.61808699073663</v>
      </c>
      <c r="H134" s="311">
        <f t="shared" si="36"/>
        <v>0.02</v>
      </c>
      <c r="I134" s="326">
        <f t="shared" si="48"/>
        <v>2.7465561658708797</v>
      </c>
      <c r="J134" s="326">
        <f t="shared" si="37"/>
        <v>42.18</v>
      </c>
      <c r="K134" s="333">
        <f t="shared" si="49"/>
        <v>-1</v>
      </c>
      <c r="L134" s="321">
        <f t="shared" si="50"/>
        <v>3.0993382483567942</v>
      </c>
      <c r="M134" s="321">
        <f t="shared" si="51"/>
        <v>3.109338248356794</v>
      </c>
      <c r="N134" s="326">
        <f t="shared" si="52"/>
        <v>-4.337239639081325E-2</v>
      </c>
      <c r="O134" s="326">
        <f t="shared" si="38"/>
        <v>1.0016492211610967E-3</v>
      </c>
      <c r="P134" s="330">
        <f t="shared" si="41"/>
        <v>60.909910052013551</v>
      </c>
      <c r="Q134" s="326">
        <f t="shared" si="53"/>
        <v>123.00365973716754</v>
      </c>
      <c r="R134" s="276">
        <f>IF(H134&gt;0, rate1(1,$L$52,$L$51,$L$54,L134,$L$53,$L$50,P134),"")</f>
        <v>3563.8606347330383</v>
      </c>
      <c r="S134" s="321">
        <f t="shared" si="54"/>
        <v>34.457333239232099</v>
      </c>
      <c r="T134" s="321">
        <f t="shared" si="55"/>
        <v>1.2963494753357909E-3</v>
      </c>
      <c r="U134" s="326">
        <f t="shared" si="39"/>
        <v>3.1193382483567942</v>
      </c>
      <c r="V134" s="334">
        <f t="shared" si="56"/>
        <v>3.1193382483567942</v>
      </c>
      <c r="W134" s="326">
        <f t="shared" si="57"/>
        <v>5.8544472760768684E-4</v>
      </c>
      <c r="X134" s="326">
        <f t="shared" si="58"/>
        <v>124.60254155283297</v>
      </c>
      <c r="Y134" s="326">
        <f t="shared" si="42"/>
        <v>61.302327035440506</v>
      </c>
      <c r="Z134" s="107">
        <f>IF(H134&gt;0, rate1(1,$L$52,$L$51,$L$54,U134,$L$53,$L$50,Y134),"")</f>
        <v>3578.6044530940749</v>
      </c>
      <c r="AA134" s="334">
        <f t="shared" si="59"/>
        <v>34.761422891890433</v>
      </c>
      <c r="AB134" s="334">
        <f t="shared" si="60"/>
        <v>-1.7340641402537331E-5</v>
      </c>
      <c r="AC134" s="326">
        <f t="shared" si="61"/>
        <v>1.2963494753357909E-3</v>
      </c>
      <c r="AD134" s="326">
        <f t="shared" si="62"/>
        <v>-15.427938515437312</v>
      </c>
      <c r="AE134" s="326">
        <f t="shared" si="63"/>
        <v>173.31317055698017</v>
      </c>
      <c r="AF134" s="326">
        <f t="shared" si="64"/>
        <v>1026.2346138165331</v>
      </c>
      <c r="AG134" s="326">
        <f t="shared" si="65"/>
        <v>1022.8447910055853</v>
      </c>
      <c r="AH134" s="326">
        <f t="shared" si="66"/>
        <v>3.0995719395208035</v>
      </c>
      <c r="AI134" s="326">
        <f t="shared" si="67"/>
        <v>0.36374864457428424</v>
      </c>
      <c r="AJ134" s="391">
        <f t="shared" si="68"/>
        <v>0.51268114953424349</v>
      </c>
      <c r="AK134" s="335">
        <f t="shared" si="69"/>
        <v>0.33914079354758847</v>
      </c>
      <c r="AL134" s="41">
        <f t="shared" si="70"/>
        <v>7.7834264276647691E-2</v>
      </c>
      <c r="AM134" s="8" cm="1">
        <f t="array" ref="AM134">Balance($B$8,$B$11,$B$12,$H$7,B134,AK134,AL134)</f>
        <v>0.14557447467474438</v>
      </c>
      <c r="AN134" s="8" cm="1">
        <f t="array" ref="AN134">getStorageByWaterLevel(B133)</f>
        <v>1.4955711336060447E-2</v>
      </c>
      <c r="BA134" s="8"/>
    </row>
    <row r="135" spans="1:53" x14ac:dyDescent="0.25">
      <c r="A135" s="115"/>
      <c r="B135" s="326">
        <f t="shared" si="43"/>
        <v>1026.2346138165331</v>
      </c>
      <c r="C135" s="326">
        <f t="shared" si="44"/>
        <v>1022.8447910055853</v>
      </c>
      <c r="D135" s="326">
        <f t="shared" si="45"/>
        <v>3.0995719395208035</v>
      </c>
      <c r="E135" s="326">
        <f t="shared" si="40"/>
        <v>19.465367399254241</v>
      </c>
      <c r="F135" s="326">
        <f t="shared" si="46"/>
        <v>19.465367399254241</v>
      </c>
      <c r="G135" s="326">
        <f t="shared" si="47"/>
        <v>160.5074792842166</v>
      </c>
      <c r="H135" s="311">
        <f t="shared" si="36"/>
        <v>0.02</v>
      </c>
      <c r="I135" s="326">
        <f t="shared" si="48"/>
        <v>2.7118582487581993</v>
      </c>
      <c r="J135" s="326">
        <f t="shared" si="37"/>
        <v>42.18</v>
      </c>
      <c r="K135" s="333">
        <f t="shared" si="49"/>
        <v>-1</v>
      </c>
      <c r="L135" s="321">
        <f t="shared" si="50"/>
        <v>3.0795719395208034</v>
      </c>
      <c r="M135" s="321">
        <f t="shared" si="51"/>
        <v>3.0895719395208037</v>
      </c>
      <c r="N135" s="326">
        <f t="shared" si="52"/>
        <v>-4.3100797629723964E-2</v>
      </c>
      <c r="O135" s="326">
        <f t="shared" si="38"/>
        <v>1.0016492211610967E-3</v>
      </c>
      <c r="P135" s="330">
        <f t="shared" si="41"/>
        <v>60.393097303887231</v>
      </c>
      <c r="Q135" s="326">
        <f t="shared" si="53"/>
        <v>119.87338701544169</v>
      </c>
      <c r="R135" s="276">
        <f>IF(H135&gt;0, rate1(1,$L$52,$L$51,$L$54,L135,$L$53,$L$50,P135),"")</f>
        <v>3544.3394280332427</v>
      </c>
      <c r="S135" s="321">
        <f t="shared" si="54"/>
        <v>33.765393306522903</v>
      </c>
      <c r="T135" s="321">
        <f t="shared" si="55"/>
        <v>1.315436601859545E-3</v>
      </c>
      <c r="U135" s="326">
        <f t="shared" si="39"/>
        <v>3.0995719395208035</v>
      </c>
      <c r="V135" s="334">
        <f t="shared" si="56"/>
        <v>3.0995719395208035</v>
      </c>
      <c r="W135" s="326">
        <f t="shared" si="57"/>
        <v>5.7804866089572471E-4</v>
      </c>
      <c r="X135" s="326">
        <f t="shared" si="58"/>
        <v>121.4520374567845</v>
      </c>
      <c r="Y135" s="326">
        <f t="shared" si="42"/>
        <v>60.784677985522265</v>
      </c>
      <c r="Z135" s="107">
        <f>IF(H135&gt;0, rate1(1,$L$52,$L$51,$L$54,U135,$L$53,$L$50,Y135),"")</f>
        <v>3559.1411772123429</v>
      </c>
      <c r="AA135" s="334">
        <f t="shared" si="59"/>
        <v>34.067787689924323</v>
      </c>
      <c r="AB135" s="334">
        <f t="shared" si="60"/>
        <v>-1.748071767957597E-5</v>
      </c>
      <c r="AC135" s="326">
        <f t="shared" si="61"/>
        <v>1.315436601859545E-3</v>
      </c>
      <c r="AD135" s="326">
        <f t="shared" si="62"/>
        <v>-15.204077468824673</v>
      </c>
      <c r="AE135" s="326">
        <f t="shared" si="63"/>
        <v>171.42372307385259</v>
      </c>
      <c r="AF135" s="326">
        <f t="shared" si="64"/>
        <v>1026.1901975823014</v>
      </c>
      <c r="AG135" s="326">
        <f t="shared" si="65"/>
        <v>1022.8434755689834</v>
      </c>
      <c r="AH135" s="326">
        <f t="shared" si="66"/>
        <v>3.0798037383731707</v>
      </c>
      <c r="AI135" s="326">
        <f t="shared" si="67"/>
        <v>0.37113731022919605</v>
      </c>
      <c r="AJ135" s="391">
        <f t="shared" si="68"/>
        <v>0.51278424323152938</v>
      </c>
      <c r="AK135" s="335">
        <f t="shared" si="69"/>
        <v>0.33920030940495921</v>
      </c>
      <c r="AL135" s="41">
        <f t="shared" si="70"/>
        <v>7.7849607194475839E-2</v>
      </c>
      <c r="AM135" s="8" cm="1">
        <f t="array" ref="AM135">Balance($B$8,$B$11,$B$12,$H$7,B135,AK135,AL135)</f>
        <v>0.15069440111415519</v>
      </c>
      <c r="AN135" s="8" cm="1">
        <f t="array" ref="AN135">getStorageByWaterLevel(B134)</f>
        <v>1.6596440863233496E-2</v>
      </c>
      <c r="BA135" s="8"/>
    </row>
    <row r="136" spans="1:53" x14ac:dyDescent="0.25">
      <c r="A136" s="115"/>
      <c r="B136" s="326">
        <f t="shared" si="43"/>
        <v>1026.1901975823014</v>
      </c>
      <c r="C136" s="326">
        <f t="shared" si="44"/>
        <v>1022.8434755689834</v>
      </c>
      <c r="D136" s="326">
        <f t="shared" si="45"/>
        <v>3.0798037383731707</v>
      </c>
      <c r="E136" s="326">
        <f t="shared" si="40"/>
        <v>19.465367399254241</v>
      </c>
      <c r="F136" s="326">
        <f t="shared" si="46"/>
        <v>19.465367399254241</v>
      </c>
      <c r="G136" s="326">
        <f t="shared" si="47"/>
        <v>157.43625568981085</v>
      </c>
      <c r="H136" s="311">
        <f t="shared" si="36"/>
        <v>0.02</v>
      </c>
      <c r="I136" s="326">
        <f t="shared" si="48"/>
        <v>2.6773776106543665</v>
      </c>
      <c r="J136" s="326">
        <f t="shared" si="37"/>
        <v>42.18</v>
      </c>
      <c r="K136" s="333">
        <f t="shared" si="49"/>
        <v>-1</v>
      </c>
      <c r="L136" s="321">
        <f t="shared" si="50"/>
        <v>3.0598037383731707</v>
      </c>
      <c r="M136" s="321">
        <f t="shared" si="51"/>
        <v>3.0698037383731709</v>
      </c>
      <c r="N136" s="326">
        <f t="shared" si="52"/>
        <v>-4.2829125844982663E-2</v>
      </c>
      <c r="O136" s="326">
        <f t="shared" si="38"/>
        <v>1.0016492211610967E-3</v>
      </c>
      <c r="P136" s="330">
        <f t="shared" si="41"/>
        <v>59.8773402163527</v>
      </c>
      <c r="Q136" s="326">
        <f t="shared" si="53"/>
        <v>116.78261856904371</v>
      </c>
      <c r="R136" s="276">
        <f>IF(H136&gt;0, rate1(1,$L$52,$L$51,$L$54,L136,$L$53,$L$50,P136),"")</f>
        <v>3524.7396821785646</v>
      </c>
      <c r="S136" s="321">
        <f t="shared" si="54"/>
        <v>33.077715188541596</v>
      </c>
      <c r="T136" s="321">
        <f t="shared" si="55"/>
        <v>1.3351675951123088E-3</v>
      </c>
      <c r="U136" s="326">
        <f t="shared" si="39"/>
        <v>3.0798037383731707</v>
      </c>
      <c r="V136" s="334">
        <f t="shared" si="56"/>
        <v>3.0798037383731707</v>
      </c>
      <c r="W136" s="326">
        <f t="shared" si="57"/>
        <v>5.7069890849081872E-4</v>
      </c>
      <c r="X136" s="326">
        <f t="shared" si="58"/>
        <v>118.34116453247378</v>
      </c>
      <c r="Y136" s="326">
        <f t="shared" si="42"/>
        <v>60.268080938956388</v>
      </c>
      <c r="Z136" s="107">
        <f>IF(H136&gt;0, rate1(1,$L$52,$L$51,$L$54,U136,$L$53,$L$50,Y136),"")</f>
        <v>3539.5994719975365</v>
      </c>
      <c r="AA136" s="334">
        <f t="shared" si="59"/>
        <v>33.378441844659342</v>
      </c>
      <c r="AB136" s="334">
        <f t="shared" si="60"/>
        <v>-1.7625891672886431E-5</v>
      </c>
      <c r="AC136" s="326">
        <f t="shared" si="61"/>
        <v>1.3351675951123088E-3</v>
      </c>
      <c r="AD136" s="326">
        <f t="shared" si="62"/>
        <v>-14.979392904092824</v>
      </c>
      <c r="AE136" s="326">
        <f t="shared" si="63"/>
        <v>169.534602705705</v>
      </c>
      <c r="AF136" s="326">
        <f t="shared" si="64"/>
        <v>1026.1460332888612</v>
      </c>
      <c r="AG136" s="326">
        <f t="shared" si="65"/>
        <v>1022.8421404013883</v>
      </c>
      <c r="AH136" s="326">
        <f t="shared" si="66"/>
        <v>3.0600336420570926</v>
      </c>
      <c r="AI136" s="326">
        <f t="shared" si="67"/>
        <v>0.37879892290005113</v>
      </c>
      <c r="AJ136" s="391">
        <f t="shared" si="68"/>
        <v>0.51288946515455713</v>
      </c>
      <c r="AK136" s="335">
        <f t="shared" si="69"/>
        <v>0.33925987971909244</v>
      </c>
      <c r="AL136" s="41">
        <f t="shared" si="70"/>
        <v>7.7865261766221314E-2</v>
      </c>
      <c r="AM136" s="8" cm="1">
        <f t="array" ref="AM136">Balance($B$8,$B$11,$B$12,$H$7,B136,AK136,AL136)</f>
        <v>0.15598648998589693</v>
      </c>
      <c r="AN136" s="8" cm="1">
        <f t="array" ref="AN136">getStorageByWaterLevel(B135)</f>
        <v>1.8297612545741276E-2</v>
      </c>
      <c r="BA136" s="8"/>
    </row>
    <row r="137" spans="1:53" x14ac:dyDescent="0.25">
      <c r="A137" s="115"/>
      <c r="B137" s="326">
        <f t="shared" si="43"/>
        <v>1026.1460332888612</v>
      </c>
      <c r="C137" s="326">
        <f t="shared" si="44"/>
        <v>1022.8421404013883</v>
      </c>
      <c r="D137" s="326">
        <f t="shared" si="45"/>
        <v>3.0600336420570926</v>
      </c>
      <c r="E137" s="326">
        <f t="shared" si="40"/>
        <v>19.465367399254241</v>
      </c>
      <c r="F137" s="326">
        <f t="shared" si="46"/>
        <v>19.465367399254241</v>
      </c>
      <c r="G137" s="326">
        <f t="shared" si="47"/>
        <v>154.40417239606924</v>
      </c>
      <c r="H137" s="311">
        <f t="shared" si="36"/>
        <v>0.02</v>
      </c>
      <c r="I137" s="326">
        <f t="shared" si="48"/>
        <v>2.6431143099783188</v>
      </c>
      <c r="J137" s="326">
        <f t="shared" si="37"/>
        <v>42.18</v>
      </c>
      <c r="K137" s="333">
        <f t="shared" si="49"/>
        <v>-1</v>
      </c>
      <c r="L137" s="321">
        <f t="shared" si="50"/>
        <v>3.0400336420570926</v>
      </c>
      <c r="M137" s="321">
        <f t="shared" si="51"/>
        <v>3.0500336420570928</v>
      </c>
      <c r="N137" s="326">
        <f t="shared" si="52"/>
        <v>-4.2557380983815563E-2</v>
      </c>
      <c r="O137" s="326">
        <f t="shared" si="38"/>
        <v>1.0016492211610967E-3</v>
      </c>
      <c r="P137" s="330">
        <f t="shared" si="41"/>
        <v>59.362643775925932</v>
      </c>
      <c r="Q137" s="326">
        <f t="shared" si="53"/>
        <v>113.7311106622123</v>
      </c>
      <c r="R137" s="276">
        <f>IF(H137&gt;0, rate1(1,$L$52,$L$51,$L$54,L137,$L$53,$L$50,P137),"")</f>
        <v>3505.0612373803788</v>
      </c>
      <c r="S137" s="321">
        <f t="shared" si="54"/>
        <v>32.394256205370112</v>
      </c>
      <c r="T137" s="321">
        <f t="shared" si="55"/>
        <v>1.3555785716157834E-3</v>
      </c>
      <c r="U137" s="326">
        <f t="shared" si="39"/>
        <v>3.0600336420570926</v>
      </c>
      <c r="V137" s="334">
        <f t="shared" si="56"/>
        <v>3.0600336420570926</v>
      </c>
      <c r="W137" s="326">
        <f t="shared" si="57"/>
        <v>5.6339548284700669E-4</v>
      </c>
      <c r="X137" s="326">
        <f t="shared" si="58"/>
        <v>115.26967907826148</v>
      </c>
      <c r="Y137" s="326">
        <f t="shared" si="42"/>
        <v>59.752540842581851</v>
      </c>
      <c r="Z137" s="107">
        <f>IF(H137&gt;0, rate1(1,$L$52,$L$51,$L$54,U137,$L$53,$L$50,Y137),"")</f>
        <v>3519.9791735661088</v>
      </c>
      <c r="AA137" s="334">
        <f t="shared" si="59"/>
        <v>32.69334311912759</v>
      </c>
      <c r="AB137" s="334">
        <f t="shared" si="60"/>
        <v>-1.7776461155560008E-5</v>
      </c>
      <c r="AC137" s="326">
        <f t="shared" si="61"/>
        <v>1.3555785716157834E-3</v>
      </c>
      <c r="AD137" s="326">
        <f t="shared" si="62"/>
        <v>-14.753847854175635</v>
      </c>
      <c r="AE137" s="326">
        <f t="shared" si="63"/>
        <v>167.64498465602082</v>
      </c>
      <c r="AF137" s="326">
        <f t="shared" si="64"/>
        <v>1026.1021203293058</v>
      </c>
      <c r="AG137" s="326">
        <f t="shared" si="65"/>
        <v>1022.8407848228167</v>
      </c>
      <c r="AH137" s="326">
        <f t="shared" si="66"/>
        <v>3.0402616476625584</v>
      </c>
      <c r="AI137" s="326">
        <f t="shared" si="67"/>
        <v>0.3867488981815676</v>
      </c>
      <c r="AJ137" s="391">
        <f t="shared" si="68"/>
        <v>0.51299689540405202</v>
      </c>
      <c r="AK137" s="335">
        <f t="shared" si="69"/>
        <v>0.33931951640317315</v>
      </c>
      <c r="AL137" s="41">
        <f t="shared" si="70"/>
        <v>7.7881239504789243E-2</v>
      </c>
      <c r="AM137" s="8" cm="1">
        <f t="array" ref="AM137">Balance($B$8,$B$11,$B$12,$H$7,B137,AK137,AL137)</f>
        <v>0.16144726083324681</v>
      </c>
      <c r="AN137" s="8" cm="1">
        <f t="array" ref="AN137">getStorageByWaterLevel(B136)</f>
        <v>2.0058067150255883E-2</v>
      </c>
      <c r="BA137" s="8"/>
    </row>
    <row r="138" spans="1:53" x14ac:dyDescent="0.25">
      <c r="A138" s="115"/>
      <c r="B138" s="326">
        <f t="shared" si="43"/>
        <v>1026.1021203293058</v>
      </c>
      <c r="C138" s="326">
        <f t="shared" si="44"/>
        <v>1022.8407848228167</v>
      </c>
      <c r="D138" s="326">
        <f t="shared" si="45"/>
        <v>3.0402616476625584</v>
      </c>
      <c r="E138" s="326">
        <f t="shared" si="40"/>
        <v>19.465367399254241</v>
      </c>
      <c r="F138" s="326">
        <f t="shared" si="46"/>
        <v>19.465367399254241</v>
      </c>
      <c r="G138" s="326">
        <f t="shared" si="47"/>
        <v>151.41098546087795</v>
      </c>
      <c r="H138" s="311">
        <f t="shared" si="36"/>
        <v>0.02</v>
      </c>
      <c r="I138" s="326">
        <f t="shared" si="48"/>
        <v>2.6090684051912834</v>
      </c>
      <c r="J138" s="326">
        <f t="shared" si="37"/>
        <v>42.18</v>
      </c>
      <c r="K138" s="333">
        <f t="shared" si="49"/>
        <v>-1</v>
      </c>
      <c r="L138" s="321">
        <f t="shared" si="50"/>
        <v>3.0202616476625583</v>
      </c>
      <c r="M138" s="321">
        <f t="shared" si="51"/>
        <v>3.0302616476625586</v>
      </c>
      <c r="N138" s="326">
        <f t="shared" si="52"/>
        <v>-4.2285562992679715E-2</v>
      </c>
      <c r="O138" s="326">
        <f t="shared" si="38"/>
        <v>1.0016492211610967E-3</v>
      </c>
      <c r="P138" s="330">
        <f t="shared" si="41"/>
        <v>58.849013022411654</v>
      </c>
      <c r="Q138" s="326">
        <f t="shared" si="53"/>
        <v>110.71861942856916</v>
      </c>
      <c r="R138" s="276">
        <f>IF(H138&gt;0, rate1(1,$L$52,$L$51,$L$54,L138,$L$53,$L$50,P138),"")</f>
        <v>3485.30393924189</v>
      </c>
      <c r="S138" s="321">
        <f t="shared" si="54"/>
        <v>31.714973074522298</v>
      </c>
      <c r="T138" s="321">
        <f t="shared" si="55"/>
        <v>1.3767084506336449E-3</v>
      </c>
      <c r="U138" s="326">
        <f t="shared" si="39"/>
        <v>3.0402616476625584</v>
      </c>
      <c r="V138" s="334">
        <f t="shared" si="56"/>
        <v>3.0402616476625584</v>
      </c>
      <c r="W138" s="326">
        <f t="shared" si="57"/>
        <v>5.5613839642898455E-4</v>
      </c>
      <c r="X138" s="326">
        <f t="shared" si="58"/>
        <v>112.237337261916</v>
      </c>
      <c r="Y138" s="326">
        <f t="shared" si="42"/>
        <v>59.238062695831232</v>
      </c>
      <c r="Z138" s="107">
        <f>IF(H138&gt;0, rate1(1,$L$52,$L$51,$L$54,U138,$L$53,$L$50,Y138),"")</f>
        <v>3500.2801232899255</v>
      </c>
      <c r="AA138" s="334">
        <f t="shared" si="59"/>
        <v>32.012448689400401</v>
      </c>
      <c r="AB138" s="334">
        <f t="shared" si="60"/>
        <v>-1.7932747007464278E-5</v>
      </c>
      <c r="AC138" s="326">
        <f t="shared" si="61"/>
        <v>1.3767084506336449E-3</v>
      </c>
      <c r="AD138" s="326">
        <f t="shared" si="62"/>
        <v>-14.527404107089474</v>
      </c>
      <c r="AE138" s="326">
        <f t="shared" si="63"/>
        <v>165.75399673767487</v>
      </c>
      <c r="AF138" s="326">
        <f t="shared" si="64"/>
        <v>1026.0584580578625</v>
      </c>
      <c r="AG138" s="326">
        <f t="shared" si="65"/>
        <v>1022.8394081143661</v>
      </c>
      <c r="AH138" s="326">
        <f t="shared" si="66"/>
        <v>3.0204877522248008</v>
      </c>
      <c r="AI138" s="326">
        <f t="shared" si="67"/>
        <v>0.39500384317503778</v>
      </c>
      <c r="AJ138" s="391">
        <f t="shared" si="68"/>
        <v>0.5131066186938229</v>
      </c>
      <c r="AK138" s="335">
        <f t="shared" si="69"/>
        <v>0.33937923204672199</v>
      </c>
      <c r="AL138" s="41">
        <f t="shared" si="70"/>
        <v>7.7897552573314544E-2</v>
      </c>
      <c r="AM138" s="8" cm="1">
        <f t="array" ref="AM138">Balance($B$8,$B$11,$B$12,$H$7,B138,AK138,AL138)</f>
        <v>0.16707326897393676</v>
      </c>
      <c r="AN138" s="8" cm="1">
        <f t="array" ref="AN138">getStorageByWaterLevel(B137)</f>
        <v>2.1876656844878564E-2</v>
      </c>
      <c r="BA138" s="8"/>
    </row>
    <row r="139" spans="1:53" x14ac:dyDescent="0.25">
      <c r="A139" s="115"/>
      <c r="B139" s="326">
        <f t="shared" si="43"/>
        <v>1026.0584580578625</v>
      </c>
      <c r="C139" s="326">
        <f t="shared" si="44"/>
        <v>1022.8394081143661</v>
      </c>
      <c r="D139" s="326">
        <f t="shared" si="45"/>
        <v>3.0204877522248008</v>
      </c>
      <c r="E139" s="326">
        <f t="shared" si="40"/>
        <v>19.465367399254241</v>
      </c>
      <c r="F139" s="326">
        <f t="shared" si="46"/>
        <v>19.465367399254241</v>
      </c>
      <c r="G139" s="326">
        <f t="shared" si="47"/>
        <v>148.45645081135231</v>
      </c>
      <c r="H139" s="311">
        <f t="shared" si="36"/>
        <v>0.02</v>
      </c>
      <c r="I139" s="326">
        <f t="shared" si="48"/>
        <v>2.5752399547971438</v>
      </c>
      <c r="J139" s="326">
        <f t="shared" si="37"/>
        <v>42.18</v>
      </c>
      <c r="K139" s="333">
        <f t="shared" si="49"/>
        <v>-1</v>
      </c>
      <c r="L139" s="321">
        <f t="shared" si="50"/>
        <v>3.0004877522248008</v>
      </c>
      <c r="M139" s="321">
        <f t="shared" si="51"/>
        <v>3.010487752224801</v>
      </c>
      <c r="N139" s="326">
        <f t="shared" si="52"/>
        <v>-4.2013671817268339E-2</v>
      </c>
      <c r="O139" s="326">
        <f t="shared" si="38"/>
        <v>1.0016492211610967E-3</v>
      </c>
      <c r="P139" s="330">
        <f t="shared" si="41"/>
        <v>58.33645304982776</v>
      </c>
      <c r="Q139" s="326">
        <f t="shared" si="53"/>
        <v>107.74490087101333</v>
      </c>
      <c r="R139" s="276">
        <f>IF(H139&gt;0, rate1(1,$L$52,$L$51,$L$54,L139,$L$53,$L$50,P139),"")</f>
        <v>3465.467638940931</v>
      </c>
      <c r="S139" s="321">
        <f t="shared" si="54"/>
        <v>31.039821889516368</v>
      </c>
      <c r="T139" s="321">
        <f t="shared" si="55"/>
        <v>1.3985992317727669E-3</v>
      </c>
      <c r="U139" s="326">
        <f t="shared" si="39"/>
        <v>3.0204877522248008</v>
      </c>
      <c r="V139" s="334">
        <f t="shared" si="56"/>
        <v>3.0204877522248008</v>
      </c>
      <c r="W139" s="326">
        <f t="shared" si="57"/>
        <v>5.4892766169700735E-4</v>
      </c>
      <c r="X139" s="326">
        <f t="shared" si="58"/>
        <v>109.2438951205082</v>
      </c>
      <c r="Y139" s="326">
        <f t="shared" si="42"/>
        <v>58.72465155163848</v>
      </c>
      <c r="Z139" s="107">
        <f>IF(H139&gt;0, rate1(1,$L$52,$L$51,$L$54,U139,$L$53,$L$50,Y139),"")</f>
        <v>3480.5021679754777</v>
      </c>
      <c r="AA139" s="334">
        <f t="shared" si="59"/>
        <v>31.335715123819167</v>
      </c>
      <c r="AB139" s="334">
        <f t="shared" si="60"/>
        <v>-1.809509548255209E-5</v>
      </c>
      <c r="AC139" s="326">
        <f t="shared" si="61"/>
        <v>1.3985992317727669E-3</v>
      </c>
      <c r="AD139" s="326">
        <f t="shared" si="62"/>
        <v>-14.30002215477367</v>
      </c>
      <c r="AE139" s="326">
        <f t="shared" si="63"/>
        <v>163.86071624220494</v>
      </c>
      <c r="AF139" s="326">
        <f t="shared" si="64"/>
        <v>1026.0150457868135</v>
      </c>
      <c r="AG139" s="326">
        <f t="shared" si="65"/>
        <v>1022.8380095151343</v>
      </c>
      <c r="AH139" s="326">
        <f t="shared" si="66"/>
        <v>3.0007119527230142</v>
      </c>
      <c r="AI139" s="326">
        <f t="shared" si="67"/>
        <v>0.40358167424705421</v>
      </c>
      <c r="AJ139" s="391">
        <f t="shared" si="68"/>
        <v>0.51321872471444707</v>
      </c>
      <c r="AK139" s="335">
        <f t="shared" si="69"/>
        <v>0.33943903996787794</v>
      </c>
      <c r="AL139" s="41">
        <f t="shared" si="70"/>
        <v>7.791421383541966E-2</v>
      </c>
      <c r="AM139" s="8" cm="1">
        <f t="array" ref="AM139">Balance($B$8,$B$11,$B$12,$H$7,B139,AK139,AL139)</f>
        <v>0.17286110637097837</v>
      </c>
      <c r="AN139" s="8" cm="1">
        <f t="array" ref="AN139">getStorageByWaterLevel(B138)</f>
        <v>2.3752245519210829E-2</v>
      </c>
      <c r="BA139" s="8"/>
    </row>
    <row r="140" spans="1:53" x14ac:dyDescent="0.25">
      <c r="A140" s="115"/>
      <c r="B140" s="326">
        <f t="shared" si="43"/>
        <v>1026.0150457868135</v>
      </c>
      <c r="C140" s="326">
        <f t="shared" si="44"/>
        <v>1022.8380095151343</v>
      </c>
      <c r="D140" s="326">
        <f t="shared" si="45"/>
        <v>3.0007119527230142</v>
      </c>
      <c r="E140" s="326">
        <f t="shared" si="40"/>
        <v>19.465367399254241</v>
      </c>
      <c r="F140" s="326">
        <f t="shared" si="46"/>
        <v>19.465367399254241</v>
      </c>
      <c r="G140" s="326">
        <f t="shared" si="47"/>
        <v>145.54032424378013</v>
      </c>
      <c r="H140" s="311">
        <f t="shared" si="36"/>
        <v>0.02</v>
      </c>
      <c r="I140" s="326">
        <f t="shared" si="48"/>
        <v>2.5416290173433485</v>
      </c>
      <c r="J140" s="326">
        <f t="shared" si="37"/>
        <v>42.18</v>
      </c>
      <c r="K140" s="333">
        <f t="shared" si="49"/>
        <v>-1</v>
      </c>
      <c r="L140" s="321">
        <f t="shared" si="50"/>
        <v>2.9807119527230141</v>
      </c>
      <c r="M140" s="321">
        <f t="shared" si="51"/>
        <v>2.9907119527230144</v>
      </c>
      <c r="N140" s="326">
        <f t="shared" si="52"/>
        <v>-4.1741707402455752E-2</v>
      </c>
      <c r="O140" s="326">
        <f t="shared" si="38"/>
        <v>1.0016492211610967E-3</v>
      </c>
      <c r="P140" s="330">
        <f t="shared" si="41"/>
        <v>57.824969007360828</v>
      </c>
      <c r="Q140" s="326">
        <f t="shared" si="53"/>
        <v>104.80971086166352</v>
      </c>
      <c r="R140" s="276">
        <f>IF(H140&gt;0, rate1(1,$L$52,$L$51,$L$54,L140,$L$53,$L$50,P140),"")</f>
        <v>3445.5521934179301</v>
      </c>
      <c r="S140" s="321">
        <f t="shared" si="54"/>
        <v>30.36875809754277</v>
      </c>
      <c r="T140" s="321">
        <f t="shared" si="55"/>
        <v>1.4212963062250905E-3</v>
      </c>
      <c r="U140" s="326">
        <f t="shared" si="39"/>
        <v>3.0007119527230142</v>
      </c>
      <c r="V140" s="334">
        <f t="shared" si="56"/>
        <v>3.0007119527230142</v>
      </c>
      <c r="W140" s="326">
        <f t="shared" si="57"/>
        <v>5.4176329114241639E-4</v>
      </c>
      <c r="X140" s="326">
        <f t="shared" si="58"/>
        <v>106.28910856035418</v>
      </c>
      <c r="Y140" s="326">
        <f t="shared" si="42"/>
        <v>58.212312517376766</v>
      </c>
      <c r="Z140" s="107">
        <f>IF(H140&gt;0, rate1(1,$L$52,$L$51,$L$54,U140,$L$53,$L$50,Y140),"")</f>
        <v>3460.645160048155</v>
      </c>
      <c r="AA140" s="334">
        <f t="shared" si="59"/>
        <v>30.663098361354177</v>
      </c>
      <c r="AB140" s="334">
        <f t="shared" si="60"/>
        <v>-1.8263880749835596E-5</v>
      </c>
      <c r="AC140" s="326">
        <f t="shared" si="61"/>
        <v>1.4212963062250905E-3</v>
      </c>
      <c r="AD140" s="326">
        <f t="shared" si="62"/>
        <v>-14.071661139484171</v>
      </c>
      <c r="AE140" s="326">
        <f t="shared" si="63"/>
        <v>161.96416655323105</v>
      </c>
      <c r="AF140" s="326">
        <f t="shared" si="64"/>
        <v>1025.9718827831048</v>
      </c>
      <c r="AG140" s="326">
        <f t="shared" si="65"/>
        <v>1022.8365882188281</v>
      </c>
      <c r="AH140" s="326">
        <f t="shared" si="66"/>
        <v>2.9809342460787436</v>
      </c>
      <c r="AI140" s="326">
        <f t="shared" si="67"/>
        <v>0.41250174904916714</v>
      </c>
      <c r="AJ140" s="391">
        <f t="shared" si="68"/>
        <v>0.51333330853362735</v>
      </c>
      <c r="AK140" s="335">
        <f t="shared" si="69"/>
        <v>0.33949895427084914</v>
      </c>
      <c r="AL140" s="41">
        <f t="shared" si="70"/>
        <v>7.7931236910439405E-2</v>
      </c>
      <c r="AM140" s="8" cm="1">
        <f t="array" ref="AM140">Balance($B$8,$B$11,$B$12,$H$7,B140,AK140,AL140)</f>
        <v>0.1788074025917841</v>
      </c>
      <c r="AN140" s="8" cm="1">
        <f t="array" ref="AN140">getStorageByWaterLevel(B139)</f>
        <v>2.5683709134600025E-2</v>
      </c>
      <c r="BA140" s="8"/>
    </row>
    <row r="141" spans="1:53" x14ac:dyDescent="0.25">
      <c r="A141" s="115"/>
      <c r="B141" s="326">
        <f t="shared" si="43"/>
        <v>1025.9718827831048</v>
      </c>
      <c r="C141" s="326">
        <f t="shared" si="44"/>
        <v>1022.8365882188281</v>
      </c>
      <c r="D141" s="326">
        <f t="shared" si="45"/>
        <v>2.9809342460787436</v>
      </c>
      <c r="E141" s="326">
        <f t="shared" si="40"/>
        <v>19.465367399254241</v>
      </c>
      <c r="F141" s="326">
        <f t="shared" si="46"/>
        <v>19.465367399254241</v>
      </c>
      <c r="G141" s="326">
        <f t="shared" si="47"/>
        <v>142.66236142351815</v>
      </c>
      <c r="H141" s="311">
        <f t="shared" si="36"/>
        <v>0.02</v>
      </c>
      <c r="I141" s="326">
        <f t="shared" si="48"/>
        <v>2.5082356514213644</v>
      </c>
      <c r="J141" s="326">
        <f t="shared" si="37"/>
        <v>42.18</v>
      </c>
      <c r="K141" s="333">
        <f t="shared" si="49"/>
        <v>-1</v>
      </c>
      <c r="L141" s="321">
        <f t="shared" si="50"/>
        <v>2.9609342460787436</v>
      </c>
      <c r="M141" s="321">
        <f t="shared" si="51"/>
        <v>2.9709342460787438</v>
      </c>
      <c r="N141" s="326">
        <f t="shared" si="52"/>
        <v>-4.1469669692300037E-2</v>
      </c>
      <c r="O141" s="326">
        <f t="shared" si="38"/>
        <v>1.0016492211610967E-3</v>
      </c>
      <c r="P141" s="330">
        <f t="shared" si="41"/>
        <v>57.314566100336982</v>
      </c>
      <c r="Q141" s="326">
        <f t="shared" si="53"/>
        <v>101.91280514175594</v>
      </c>
      <c r="R141" s="276">
        <f>IF(H141&gt;0, rate1(1,$L$52,$L$51,$L$54,L141,$L$53,$L$50,P141),"")</f>
        <v>3425.5574655685368</v>
      </c>
      <c r="S141" s="321">
        <f t="shared" si="54"/>
        <v>29.701736476161926</v>
      </c>
      <c r="T141" s="321">
        <f t="shared" si="55"/>
        <v>1.4448488065083606E-3</v>
      </c>
      <c r="U141" s="326">
        <f t="shared" si="39"/>
        <v>2.9809342460787436</v>
      </c>
      <c r="V141" s="334">
        <f t="shared" si="56"/>
        <v>2.9809342460787436</v>
      </c>
      <c r="W141" s="326">
        <f t="shared" si="57"/>
        <v>5.3464529725211207E-4</v>
      </c>
      <c r="X141" s="326">
        <f t="shared" si="58"/>
        <v>103.37273335691313</v>
      </c>
      <c r="Y141" s="326">
        <f t="shared" si="42"/>
        <v>57.701050755811593</v>
      </c>
      <c r="Z141" s="107">
        <f>IF(H141&gt;0, rate1(1,$L$52,$L$51,$L$54,U141,$L$53,$L$50,Y141),"")</f>
        <v>3440.7089577411002</v>
      </c>
      <c r="AA141" s="334">
        <f t="shared" si="59"/>
        <v>29.994553689027114</v>
      </c>
      <c r="AB141" s="334">
        <f t="shared" si="60"/>
        <v>-1.8439507742947141E-5</v>
      </c>
      <c r="AC141" s="326">
        <f t="shared" si="61"/>
        <v>1.4448488065083606E-3</v>
      </c>
      <c r="AD141" s="326">
        <f t="shared" si="62"/>
        <v>-13.842278797552698</v>
      </c>
      <c r="AE141" s="326">
        <f t="shared" si="63"/>
        <v>160.06331355128773</v>
      </c>
      <c r="AF141" s="326">
        <f t="shared" si="64"/>
        <v>1025.9289682646061</v>
      </c>
      <c r="AG141" s="326">
        <f t="shared" si="65"/>
        <v>1022.8351433700216</v>
      </c>
      <c r="AH141" s="326">
        <f t="shared" si="66"/>
        <v>2.9611546291544832</v>
      </c>
      <c r="AI141" s="326">
        <f t="shared" si="67"/>
        <v>0.4217850148570082</v>
      </c>
      <c r="AJ141" s="391">
        <f t="shared" si="68"/>
        <v>0.51345047103775432</v>
      </c>
      <c r="AK141" s="335">
        <f t="shared" si="69"/>
        <v>0.33955898990915689</v>
      </c>
      <c r="AL141" s="41">
        <f t="shared" si="70"/>
        <v>7.7948636234214302E-2</v>
      </c>
      <c r="AM141" s="8" cm="1">
        <f t="array" ref="AM141">Balance($B$8,$B$11,$B$12,$H$7,B141,AK141,AL141)</f>
        <v>0.18490882586629043</v>
      </c>
      <c r="AN141" s="8" cm="1">
        <f t="array" ref="AN141">getStorageByWaterLevel(B140)</f>
        <v>2.7669936108095913E-2</v>
      </c>
      <c r="BA141" s="8"/>
    </row>
    <row r="142" spans="1:53" x14ac:dyDescent="0.25">
      <c r="A142" s="115"/>
      <c r="B142" s="326">
        <f t="shared" si="43"/>
        <v>1025.9289682646061</v>
      </c>
      <c r="C142" s="326">
        <f t="shared" si="44"/>
        <v>1022.8351433700216</v>
      </c>
      <c r="D142" s="326">
        <f t="shared" si="45"/>
        <v>2.9611546291544832</v>
      </c>
      <c r="E142" s="326">
        <f t="shared" si="40"/>
        <v>19.465367399254241</v>
      </c>
      <c r="F142" s="326">
        <f t="shared" si="46"/>
        <v>19.465367399254241</v>
      </c>
      <c r="G142" s="326">
        <f t="shared" si="47"/>
        <v>139.82231788492749</v>
      </c>
      <c r="H142" s="311">
        <f t="shared" si="36"/>
        <v>0.02</v>
      </c>
      <c r="I142" s="326">
        <f t="shared" si="48"/>
        <v>2.4750599156675892</v>
      </c>
      <c r="J142" s="326">
        <f t="shared" si="37"/>
        <v>42.18</v>
      </c>
      <c r="K142" s="333">
        <f t="shared" si="49"/>
        <v>-1</v>
      </c>
      <c r="L142" s="321">
        <f t="shared" si="50"/>
        <v>2.9411546291544832</v>
      </c>
      <c r="M142" s="321">
        <f t="shared" si="51"/>
        <v>2.951154629154483</v>
      </c>
      <c r="N142" s="326">
        <f t="shared" si="52"/>
        <v>-4.1197558630029718E-2</v>
      </c>
      <c r="O142" s="326">
        <f t="shared" si="38"/>
        <v>1.0016492211610967E-3</v>
      </c>
      <c r="P142" s="330">
        <f t="shared" si="41"/>
        <v>56.805249591223607</v>
      </c>
      <c r="Q142" s="326">
        <f t="shared" si="53"/>
        <v>99.053939321580259</v>
      </c>
      <c r="R142" s="276">
        <f>IF(H142&gt;0, rate1(1,$L$52,$L$51,$L$54,L142,$L$53,$L$50,P142),"")</f>
        <v>3405.48332444163</v>
      </c>
      <c r="S142" s="321">
        <f t="shared" si="54"/>
        <v>29.038711109002062</v>
      </c>
      <c r="T142" s="321">
        <f t="shared" si="55"/>
        <v>1.4693100003731233E-3</v>
      </c>
      <c r="U142" s="326">
        <f t="shared" si="39"/>
        <v>2.9611546291544832</v>
      </c>
      <c r="V142" s="334">
        <f t="shared" si="56"/>
        <v>2.9611546291544832</v>
      </c>
      <c r="W142" s="326">
        <f t="shared" si="57"/>
        <v>5.2757369251654751E-4</v>
      </c>
      <c r="X142" s="326">
        <f t="shared" si="58"/>
        <v>100.49452515472436</v>
      </c>
      <c r="Y142" s="326">
        <f t="shared" si="42"/>
        <v>57.190871486083971</v>
      </c>
      <c r="Z142" s="107">
        <f>IF(H142&gt;0, rate1(1,$L$52,$L$51,$L$54,U142,$L$53,$L$50,Y142),"")</f>
        <v>3420.6934252893234</v>
      </c>
      <c r="AA142" s="334">
        <f t="shared" si="59"/>
        <v>29.33003571837018</v>
      </c>
      <c r="AB142" s="334">
        <f t="shared" si="60"/>
        <v>-1.8622415367251034E-5</v>
      </c>
      <c r="AC142" s="326">
        <f t="shared" si="61"/>
        <v>1.4693100003731233E-3</v>
      </c>
      <c r="AD142" s="326">
        <f t="shared" si="62"/>
        <v>-13.611831400399581</v>
      </c>
      <c r="AE142" s="326">
        <f t="shared" si="63"/>
        <v>158.15706172837233</v>
      </c>
      <c r="AF142" s="326">
        <f t="shared" si="64"/>
        <v>1025.8863013959756</v>
      </c>
      <c r="AG142" s="326">
        <f t="shared" si="65"/>
        <v>1022.8336740600212</v>
      </c>
      <c r="AH142" s="326">
        <f t="shared" si="66"/>
        <v>2.9413730987517854</v>
      </c>
      <c r="AI142" s="326">
        <f t="shared" si="67"/>
        <v>0.43145417563130617</v>
      </c>
      <c r="AJ142" s="391">
        <f t="shared" si="68"/>
        <v>0.51357031941987408</v>
      </c>
      <c r="AK142" s="335">
        <f t="shared" si="69"/>
        <v>0.33961916275538945</v>
      </c>
      <c r="AL142" s="41">
        <f t="shared" si="70"/>
        <v>7.7966427126140977E-2</v>
      </c>
      <c r="AM142" s="8" cm="1">
        <f t="array" ref="AM142">Balance($B$8,$B$11,$B$12,$H$7,B142,AK142,AL142)</f>
        <v>0.19116208425599596</v>
      </c>
      <c r="AN142" s="8" cm="1">
        <f t="array" ref="AN142">getStorageByWaterLevel(B141)</f>
        <v>2.9709827734211394E-2</v>
      </c>
      <c r="BA142" s="8"/>
    </row>
    <row r="143" spans="1:53" x14ac:dyDescent="0.25">
      <c r="A143" s="115"/>
      <c r="B143" s="326">
        <f t="shared" si="43"/>
        <v>1025.8863013959756</v>
      </c>
      <c r="C143" s="326">
        <f t="shared" si="44"/>
        <v>1022.8336740600212</v>
      </c>
      <c r="D143" s="326">
        <f t="shared" si="45"/>
        <v>2.9413730987517854</v>
      </c>
      <c r="E143" s="326">
        <f t="shared" si="40"/>
        <v>19.465367399254241</v>
      </c>
      <c r="F143" s="326">
        <f t="shared" si="46"/>
        <v>19.465367399254241</v>
      </c>
      <c r="G143" s="326">
        <f t="shared" si="47"/>
        <v>137.01994903124702</v>
      </c>
      <c r="H143" s="311">
        <f t="shared" si="36"/>
        <v>0.02</v>
      </c>
      <c r="I143" s="326">
        <f t="shared" si="48"/>
        <v>2.4421018687635296</v>
      </c>
      <c r="J143" s="326">
        <f t="shared" si="37"/>
        <v>42.18</v>
      </c>
      <c r="K143" s="333">
        <f t="shared" si="49"/>
        <v>-1</v>
      </c>
      <c r="L143" s="321">
        <f t="shared" si="50"/>
        <v>2.9213730987517854</v>
      </c>
      <c r="M143" s="321">
        <f t="shared" si="51"/>
        <v>2.9313730987517852</v>
      </c>
      <c r="N143" s="326">
        <f t="shared" si="52"/>
        <v>-4.0925374157976258E-2</v>
      </c>
      <c r="O143" s="326">
        <f t="shared" si="38"/>
        <v>1.0016492211610967E-3</v>
      </c>
      <c r="P143" s="330">
        <f t="shared" si="41"/>
        <v>56.297024800644614</v>
      </c>
      <c r="Q143" s="326">
        <f t="shared" si="53"/>
        <v>96.232868880351845</v>
      </c>
      <c r="R143" s="276">
        <f>IF(H143&gt;0, rate1(1,$L$52,$L$51,$L$54,L143,$L$53,$L$50,P143),"")</f>
        <v>3385.3296454421229</v>
      </c>
      <c r="S143" s="321">
        <f t="shared" si="54"/>
        <v>28.379635360383293</v>
      </c>
      <c r="T143" s="321">
        <f t="shared" si="55"/>
        <v>1.4947377355212278E-3</v>
      </c>
      <c r="U143" s="326">
        <f t="shared" si="39"/>
        <v>2.9413730987517854</v>
      </c>
      <c r="V143" s="334">
        <f t="shared" si="56"/>
        <v>2.9413730987517854</v>
      </c>
      <c r="W143" s="326">
        <f t="shared" si="57"/>
        <v>5.2054848945459753E-4</v>
      </c>
      <c r="X143" s="326">
        <f t="shared" si="58"/>
        <v>97.654239467279041</v>
      </c>
      <c r="Y143" s="326">
        <f t="shared" si="42"/>
        <v>56.681779984706516</v>
      </c>
      <c r="Z143" s="107">
        <f>IF(H143&gt;0, rate1(1,$L$52,$L$51,$L$54,U143,$L$53,$L$50,Y143),"")</f>
        <v>3400.5984331285163</v>
      </c>
      <c r="AA143" s="334">
        <f t="shared" si="59"/>
        <v>28.669498360849172</v>
      </c>
      <c r="AB143" s="334">
        <f t="shared" si="60"/>
        <v>-1.8813080116809967E-5</v>
      </c>
      <c r="AC143" s="326">
        <f t="shared" si="61"/>
        <v>1.4947377355212278E-3</v>
      </c>
      <c r="AD143" s="326">
        <f t="shared" si="62"/>
        <v>-13.380273692646041</v>
      </c>
      <c r="AE143" s="326">
        <f t="shared" si="63"/>
        <v>156.24425001621722</v>
      </c>
      <c r="AF143" s="326">
        <f t="shared" si="64"/>
        <v>1025.843881284082</v>
      </c>
      <c r="AG143" s="326">
        <f t="shared" si="65"/>
        <v>1022.8321793222857</v>
      </c>
      <c r="AH143" s="326">
        <f t="shared" si="66"/>
        <v>2.9215896516099424</v>
      </c>
      <c r="AI143" s="326">
        <f t="shared" si="67"/>
        <v>0.44153388061741194</v>
      </c>
      <c r="AJ143" s="391">
        <f t="shared" si="68"/>
        <v>0.51369296772004558</v>
      </c>
      <c r="AK143" s="335">
        <f t="shared" si="69"/>
        <v>0.33967948967828737</v>
      </c>
      <c r="AL143" s="41">
        <f t="shared" si="70"/>
        <v>7.7984625863269111E-2</v>
      </c>
      <c r="AM143" s="8" cm="1">
        <f t="array" ref="AM143">Balance($B$8,$B$11,$B$12,$H$7,B143,AK143,AL143)</f>
        <v>0.19756392694817201</v>
      </c>
      <c r="AN143" s="8" cm="1">
        <f t="array" ref="AN143">getStorageByWaterLevel(B142)</f>
        <v>3.1802298649056274E-2</v>
      </c>
      <c r="BA143" s="8"/>
    </row>
    <row r="144" spans="1:53" x14ac:dyDescent="0.25">
      <c r="A144" s="115"/>
      <c r="B144" s="326">
        <f t="shared" si="43"/>
        <v>1025.843881284082</v>
      </c>
      <c r="C144" s="326">
        <f t="shared" si="44"/>
        <v>1022.8321793222857</v>
      </c>
      <c r="D144" s="326">
        <f t="shared" si="45"/>
        <v>2.9215896516099424</v>
      </c>
      <c r="E144" s="326">
        <f t="shared" si="40"/>
        <v>19.465367399254241</v>
      </c>
      <c r="F144" s="326">
        <f t="shared" si="46"/>
        <v>19.465367399254241</v>
      </c>
      <c r="G144" s="326">
        <f t="shared" si="47"/>
        <v>134.25501013455164</v>
      </c>
      <c r="H144" s="311">
        <f t="shared" si="36"/>
        <v>0.02</v>
      </c>
      <c r="I144" s="326">
        <f t="shared" si="48"/>
        <v>2.4093615694370785</v>
      </c>
      <c r="J144" s="326">
        <f t="shared" si="37"/>
        <v>42.18</v>
      </c>
      <c r="K144" s="333">
        <f t="shared" si="49"/>
        <v>-1</v>
      </c>
      <c r="L144" s="321">
        <f t="shared" si="50"/>
        <v>2.9015896516099424</v>
      </c>
      <c r="M144" s="321">
        <f t="shared" si="51"/>
        <v>2.9115896516099422</v>
      </c>
      <c r="N144" s="326">
        <f t="shared" si="52"/>
        <v>-4.0653116217610474E-2</v>
      </c>
      <c r="O144" s="326">
        <f t="shared" si="38"/>
        <v>1.0016492211610967E-3</v>
      </c>
      <c r="P144" s="330">
        <f t="shared" si="41"/>
        <v>55.789897108436811</v>
      </c>
      <c r="Q144" s="326">
        <f t="shared" si="53"/>
        <v>93.44934916617288</v>
      </c>
      <c r="R144" s="276">
        <f>IF(H144&gt;0, rate1(1,$L$52,$L$51,$L$54,L144,$L$53,$L$50,P144),"")</f>
        <v>3365.096310539765</v>
      </c>
      <c r="S144" s="321">
        <f t="shared" si="54"/>
        <v>27.724461848849746</v>
      </c>
      <c r="T144" s="321">
        <f t="shared" si="55"/>
        <v>1.5211949429529948E-3</v>
      </c>
      <c r="U144" s="326">
        <f t="shared" si="39"/>
        <v>2.9215896516099424</v>
      </c>
      <c r="V144" s="334">
        <f t="shared" si="56"/>
        <v>2.9215896516099424</v>
      </c>
      <c r="W144" s="326">
        <f t="shared" si="57"/>
        <v>5.1356970057714335E-4</v>
      </c>
      <c r="X144" s="326">
        <f t="shared" si="58"/>
        <v>94.851631676982493</v>
      </c>
      <c r="Y144" s="326">
        <f t="shared" si="42"/>
        <v>56.173781586600235</v>
      </c>
      <c r="Z144" s="107">
        <f>IF(H144&gt;0, rate1(1,$L$52,$L$51,$L$54,U144,$L$53,$L$50,Y144),"")</f>
        <v>3380.4238580997621</v>
      </c>
      <c r="AA144" s="334">
        <f t="shared" si="59"/>
        <v>28.012894802235181</v>
      </c>
      <c r="AB144" s="334">
        <f t="shared" si="60"/>
        <v>-1.9012020160632621E-5</v>
      </c>
      <c r="AC144" s="326">
        <f t="shared" si="61"/>
        <v>1.5211949429529948E-3</v>
      </c>
      <c r="AD144" s="326">
        <f t="shared" si="62"/>
        <v>-13.147558827125291</v>
      </c>
      <c r="AE144" s="326">
        <f t="shared" si="63"/>
        <v>154.32364732921133</v>
      </c>
      <c r="AF144" s="326">
        <f t="shared" si="64"/>
        <v>1025.8017069729215</v>
      </c>
      <c r="AG144" s="326">
        <f t="shared" si="65"/>
        <v>1022.8306581273428</v>
      </c>
      <c r="AH144" s="326">
        <f t="shared" si="66"/>
        <v>2.9018042844041254</v>
      </c>
      <c r="AI144" s="326">
        <f t="shared" si="67"/>
        <v>0.45205093779589134</v>
      </c>
      <c r="AJ144" s="391">
        <f t="shared" si="68"/>
        <v>0.51381853742498884</v>
      </c>
      <c r="AK144" s="335">
        <f t="shared" si="69"/>
        <v>0.33973998862810512</v>
      </c>
      <c r="AL144" s="41">
        <f t="shared" si="70"/>
        <v>7.8003249762353552E-2</v>
      </c>
      <c r="AM144" s="8" cm="1">
        <f t="array" ref="AM144">Balance($B$8,$B$11,$B$12,$H$7,B144,AK144,AL144)</f>
        <v>0.20411114569064001</v>
      </c>
      <c r="AN144" s="8" cm="1">
        <f t="array" ref="AN144">getStorageByWaterLevel(B143)</f>
        <v>3.3946277342283407E-2</v>
      </c>
      <c r="BA144" s="8"/>
    </row>
    <row r="145" spans="1:53" x14ac:dyDescent="0.25">
      <c r="A145" s="115"/>
      <c r="B145" s="326">
        <f t="shared" si="43"/>
        <v>1025.8017069729215</v>
      </c>
      <c r="C145" s="326">
        <f t="shared" si="44"/>
        <v>1022.8306581273428</v>
      </c>
      <c r="D145" s="326">
        <f t="shared" si="45"/>
        <v>2.9018042844041254</v>
      </c>
      <c r="E145" s="326">
        <f t="shared" si="40"/>
        <v>19.465367399254241</v>
      </c>
      <c r="F145" s="326">
        <f t="shared" si="46"/>
        <v>19.465367399254241</v>
      </c>
      <c r="G145" s="326">
        <f t="shared" si="47"/>
        <v>131.52725633564486</v>
      </c>
      <c r="H145" s="311">
        <f t="shared" si="36"/>
        <v>0.02</v>
      </c>
      <c r="I145" s="326">
        <f t="shared" si="48"/>
        <v>2.3768390764629657</v>
      </c>
      <c r="J145" s="326">
        <f t="shared" si="37"/>
        <v>42.18</v>
      </c>
      <c r="K145" s="333">
        <f t="shared" si="49"/>
        <v>-1</v>
      </c>
      <c r="L145" s="321">
        <f t="shared" si="50"/>
        <v>2.8818042844041254</v>
      </c>
      <c r="M145" s="321">
        <f t="shared" si="51"/>
        <v>2.8918042844041256</v>
      </c>
      <c r="N145" s="326">
        <f t="shared" si="52"/>
        <v>-4.0380784749464382E-2</v>
      </c>
      <c r="O145" s="326">
        <f t="shared" si="38"/>
        <v>1.0016492211610967E-3</v>
      </c>
      <c r="P145" s="330">
        <f t="shared" si="41"/>
        <v>55.283871954720425</v>
      </c>
      <c r="Q145" s="326">
        <f t="shared" si="53"/>
        <v>90.703135395923113</v>
      </c>
      <c r="R145" s="276">
        <f>IF(H145&gt;0, rate1(1,$L$52,$L$51,$L$54,L145,$L$53,$L$50,P145),"")</f>
        <v>3344.7832084830061</v>
      </c>
      <c r="S145" s="321">
        <f t="shared" si="54"/>
        <v>27.073142419515953</v>
      </c>
      <c r="T145" s="321">
        <f t="shared" si="55"/>
        <v>1.5487502081543898E-3</v>
      </c>
      <c r="U145" s="326">
        <f t="shared" si="39"/>
        <v>2.9018042844041254</v>
      </c>
      <c r="V145" s="334">
        <f t="shared" si="56"/>
        <v>2.9018042844041254</v>
      </c>
      <c r="W145" s="326">
        <f t="shared" si="57"/>
        <v>5.066373384154943E-4</v>
      </c>
      <c r="X145" s="326">
        <f t="shared" si="58"/>
        <v>92.086457035044788</v>
      </c>
      <c r="Y145" s="326">
        <f t="shared" si="42"/>
        <v>55.66688168614462</v>
      </c>
      <c r="Z145" s="107">
        <f>IF(H145&gt;0, rate1(1,$L$52,$L$51,$L$54,U145,$L$53,$L$50,Y145),"")</f>
        <v>3360.1695836591739</v>
      </c>
      <c r="AA145" s="334">
        <f t="shared" si="59"/>
        <v>27.360177475833147</v>
      </c>
      <c r="AB145" s="334">
        <f t="shared" si="60"/>
        <v>-1.9219799975928704E-5</v>
      </c>
      <c r="AC145" s="326">
        <f t="shared" si="61"/>
        <v>1.5487502081543898E-3</v>
      </c>
      <c r="AD145" s="326">
        <f t="shared" si="62"/>
        <v>-12.913638296671188</v>
      </c>
      <c r="AE145" s="326">
        <f t="shared" si="63"/>
        <v>152.39394773533584</v>
      </c>
      <c r="AF145" s="326">
        <f t="shared" si="64"/>
        <v>1025.7597774379637</v>
      </c>
      <c r="AG145" s="326">
        <f t="shared" si="65"/>
        <v>1022.8291093771346</v>
      </c>
      <c r="AH145" s="326">
        <f t="shared" si="66"/>
        <v>2.8820169937434934</v>
      </c>
      <c r="AI145" s="326">
        <f t="shared" si="67"/>
        <v>0.46303455608915545</v>
      </c>
      <c r="AJ145" s="391">
        <f t="shared" si="68"/>
        <v>0.51394715813501357</v>
      </c>
      <c r="AK145" s="335">
        <f t="shared" si="69"/>
        <v>0.33980067873134023</v>
      </c>
      <c r="AL145" s="41">
        <f t="shared" si="70"/>
        <v>7.8022317270909788E-2</v>
      </c>
      <c r="AM145" s="8" cm="1">
        <f t="array" ref="AM145">Balance($B$8,$B$11,$B$12,$H$7,B145,AK145,AL145)</f>
        <v>0.21080057638610408</v>
      </c>
      <c r="AN145" s="8" cm="1">
        <f t="array" ref="AN145">getStorageByWaterLevel(B144)</f>
        <v>3.6140706722764163E-2</v>
      </c>
      <c r="BA145" s="8"/>
    </row>
    <row r="146" spans="1:53" x14ac:dyDescent="0.25">
      <c r="A146" s="115"/>
      <c r="B146" s="326">
        <f t="shared" si="43"/>
        <v>1025.7597774379637</v>
      </c>
      <c r="C146" s="326">
        <f t="shared" si="44"/>
        <v>1022.8291093771346</v>
      </c>
      <c r="D146" s="326">
        <f t="shared" si="45"/>
        <v>2.8820169937434934</v>
      </c>
      <c r="E146" s="326">
        <f t="shared" si="40"/>
        <v>19.465367399254241</v>
      </c>
      <c r="F146" s="326">
        <f t="shared" si="46"/>
        <v>19.465367399254241</v>
      </c>
      <c r="G146" s="326">
        <f t="shared" si="47"/>
        <v>128.83644264395073</v>
      </c>
      <c r="H146" s="311">
        <f t="shared" si="36"/>
        <v>0.02</v>
      </c>
      <c r="I146" s="326">
        <f t="shared" si="48"/>
        <v>2.3445344486633077</v>
      </c>
      <c r="J146" s="326">
        <f t="shared" si="37"/>
        <v>42.18</v>
      </c>
      <c r="K146" s="333">
        <f t="shared" si="49"/>
        <v>-1</v>
      </c>
      <c r="L146" s="321">
        <f t="shared" si="50"/>
        <v>2.8620169937434934</v>
      </c>
      <c r="M146" s="321">
        <f t="shared" si="51"/>
        <v>2.8720169937434932</v>
      </c>
      <c r="N146" s="326">
        <f t="shared" si="52"/>
        <v>-4.0108379693150731E-2</v>
      </c>
      <c r="O146" s="326">
        <f t="shared" si="38"/>
        <v>1.0016492211610967E-3</v>
      </c>
      <c r="P146" s="330">
        <f t="shared" si="41"/>
        <v>54.778954840997145</v>
      </c>
      <c r="Q146" s="326">
        <f t="shared" si="53"/>
        <v>87.9939826551539</v>
      </c>
      <c r="R146" s="276">
        <f>IF(H146&gt;0, rate1(1,$L$52,$L$51,$L$54,L146,$L$53,$L$50,P146),"")</f>
        <v>3324.3902350185372</v>
      </c>
      <c r="S146" s="321">
        <f t="shared" si="54"/>
        <v>26.425628115184626</v>
      </c>
      <c r="T146" s="321">
        <f t="shared" si="55"/>
        <v>1.5774784210423227E-3</v>
      </c>
      <c r="U146" s="326">
        <f t="shared" si="39"/>
        <v>2.8820169937434934</v>
      </c>
      <c r="V146" s="334">
        <f t="shared" si="56"/>
        <v>2.8820169937434934</v>
      </c>
      <c r="W146" s="326">
        <f t="shared" si="57"/>
        <v>4.9975141550628877E-4</v>
      </c>
      <c r="X146" s="326">
        <f t="shared" si="58"/>
        <v>89.358470661376089</v>
      </c>
      <c r="Y146" s="326">
        <f t="shared" si="42"/>
        <v>55.161085738254819</v>
      </c>
      <c r="Z146" s="107">
        <f>IF(H146&gt;0, rate1(1,$L$52,$L$51,$L$54,U146,$L$53,$L$50,Y146),"")</f>
        <v>3339.8355000931269</v>
      </c>
      <c r="AA146" s="334">
        <f t="shared" si="59"/>
        <v>26.711298034527015</v>
      </c>
      <c r="AB146" s="334">
        <f t="shared" si="60"/>
        <v>-1.9437035611161518E-5</v>
      </c>
      <c r="AC146" s="326">
        <f t="shared" si="61"/>
        <v>1.5774784210423227E-3</v>
      </c>
      <c r="AD146" s="326">
        <f t="shared" si="62"/>
        <v>-12.678461862435462</v>
      </c>
      <c r="AE146" s="326">
        <f t="shared" si="63"/>
        <v>150.45376530644495</v>
      </c>
      <c r="AF146" s="326">
        <f t="shared" si="64"/>
        <v>1025.7180915798494</v>
      </c>
      <c r="AG146" s="326">
        <f t="shared" si="65"/>
        <v>1022.8275318987136</v>
      </c>
      <c r="AH146" s="326">
        <f t="shared" si="66"/>
        <v>2.8622277761695671</v>
      </c>
      <c r="AI146" s="326">
        <f t="shared" si="67"/>
        <v>0.47451662095064678</v>
      </c>
      <c r="AJ146" s="391">
        <f t="shared" si="68"/>
        <v>0.51407896830749988</v>
      </c>
      <c r="AK146" s="335">
        <f t="shared" si="69"/>
        <v>0.33986158039609121</v>
      </c>
      <c r="AL146" s="41">
        <f t="shared" si="70"/>
        <v>7.8041848068485631E-2</v>
      </c>
      <c r="AM146" s="8" cm="1">
        <f t="array" ref="AM146">Balance($B$8,$B$11,$B$12,$H$7,B146,AK146,AL146)</f>
        <v>0.21762910086690748</v>
      </c>
      <c r="AN146" s="8" cm="1">
        <f t="array" ref="AN146">getStorageByWaterLevel(B145)</f>
        <v>3.8384544745233631E-2</v>
      </c>
      <c r="BA146" s="8"/>
    </row>
    <row r="147" spans="1:53" x14ac:dyDescent="0.25">
      <c r="A147" s="115"/>
      <c r="B147" s="326">
        <f t="shared" si="43"/>
        <v>1025.7180915798494</v>
      </c>
      <c r="C147" s="326">
        <f t="shared" si="44"/>
        <v>1022.8275318987136</v>
      </c>
      <c r="D147" s="326">
        <f t="shared" si="45"/>
        <v>2.8622277761695671</v>
      </c>
      <c r="E147" s="326">
        <f t="shared" si="40"/>
        <v>19.465367399254241</v>
      </c>
      <c r="F147" s="326">
        <f t="shared" si="46"/>
        <v>19.465367399254241</v>
      </c>
      <c r="G147" s="326">
        <f t="shared" si="47"/>
        <v>126.18232393745488</v>
      </c>
      <c r="H147" s="311">
        <f t="shared" si="36"/>
        <v>0.02</v>
      </c>
      <c r="I147" s="326">
        <f t="shared" si="48"/>
        <v>2.3124477449086953</v>
      </c>
      <c r="J147" s="326">
        <f t="shared" si="37"/>
        <v>42.18</v>
      </c>
      <c r="K147" s="333">
        <f t="shared" si="49"/>
        <v>-1</v>
      </c>
      <c r="L147" s="321">
        <f t="shared" si="50"/>
        <v>2.8422277761695671</v>
      </c>
      <c r="M147" s="321">
        <f t="shared" si="51"/>
        <v>2.8522277761695669</v>
      </c>
      <c r="N147" s="326">
        <f t="shared" si="52"/>
        <v>-3.9835900987295503E-2</v>
      </c>
      <c r="O147" s="326">
        <f t="shared" si="38"/>
        <v>1.0016492211610967E-3</v>
      </c>
      <c r="P147" s="330">
        <f t="shared" si="41"/>
        <v>54.275151331284768</v>
      </c>
      <c r="Q147" s="326">
        <f t="shared" si="53"/>
        <v>85.321645898028493</v>
      </c>
      <c r="R147" s="276">
        <f>IF(H147&gt;0, rate1(1,$L$52,$L$51,$L$54,L147,$L$53,$L$50,P147),"")</f>
        <v>3303.9172931170228</v>
      </c>
      <c r="S147" s="321">
        <f t="shared" si="54"/>
        <v>25.781869146182554</v>
      </c>
      <c r="T147" s="321">
        <f t="shared" si="55"/>
        <v>1.6074615176245454E-3</v>
      </c>
      <c r="U147" s="326">
        <f t="shared" si="39"/>
        <v>2.8622277761695671</v>
      </c>
      <c r="V147" s="334">
        <f t="shared" si="56"/>
        <v>2.8622277761695671</v>
      </c>
      <c r="W147" s="326">
        <f t="shared" si="57"/>
        <v>4.9291194439948782E-4</v>
      </c>
      <c r="X147" s="326">
        <f t="shared" si="58"/>
        <v>86.667427544526049</v>
      </c>
      <c r="Y147" s="326">
        <f t="shared" si="42"/>
        <v>54.656399259494385</v>
      </c>
      <c r="Z147" s="107">
        <f>IF(H147&gt;0, rate1(1,$L$52,$L$51,$L$54,U147,$L$53,$L$50,Y147),"")</f>
        <v>3319.4215047395305</v>
      </c>
      <c r="AA147" s="334">
        <f t="shared" si="59"/>
        <v>26.066207321590415</v>
      </c>
      <c r="AB147" s="334">
        <f t="shared" si="60"/>
        <v>-1.966440068398083E-5</v>
      </c>
      <c r="AC147" s="326">
        <f t="shared" si="61"/>
        <v>1.6074615176245454E-3</v>
      </c>
      <c r="AD147" s="326">
        <f t="shared" si="62"/>
        <v>-12.441977478599521</v>
      </c>
      <c r="AE147" s="326">
        <f t="shared" si="63"/>
        <v>148.5016285330189</v>
      </c>
      <c r="AF147" s="326">
        <f t="shared" si="64"/>
        <v>1025.6766482173446</v>
      </c>
      <c r="AG147" s="326">
        <f t="shared" si="65"/>
        <v>1022.8259244371959</v>
      </c>
      <c r="AH147" s="326">
        <f t="shared" si="66"/>
        <v>2.8424366281543034</v>
      </c>
      <c r="AI147" s="326">
        <f t="shared" si="67"/>
        <v>0.48653200882883296</v>
      </c>
      <c r="AJ147" s="391">
        <f t="shared" si="68"/>
        <v>0.51421411608773016</v>
      </c>
      <c r="AK147" s="335">
        <f t="shared" si="69"/>
        <v>0.33992271542950991</v>
      </c>
      <c r="AL147" s="41">
        <f t="shared" si="70"/>
        <v>7.8061863179557323E-2</v>
      </c>
      <c r="AM147" s="8" cm="1">
        <f t="array" ref="AM147">Balance($B$8,$B$11,$B$12,$H$7,B147,AK147,AL147)</f>
        <v>0.22459364887500505</v>
      </c>
      <c r="AN147" s="8" cm="1">
        <f t="array" ref="AN147">getStorageByWaterLevel(B146)</f>
        <v>4.0676765105910118E-2</v>
      </c>
      <c r="BA147" s="8"/>
    </row>
    <row r="148" spans="1:53" x14ac:dyDescent="0.25">
      <c r="A148" s="115"/>
      <c r="B148" s="326">
        <f t="shared" si="43"/>
        <v>1025.6766482173446</v>
      </c>
      <c r="C148" s="326">
        <f t="shared" si="44"/>
        <v>1022.8259244371959</v>
      </c>
      <c r="D148" s="326">
        <f t="shared" si="45"/>
        <v>2.8424366281543034</v>
      </c>
      <c r="E148" s="326">
        <f t="shared" si="40"/>
        <v>19.465367399254241</v>
      </c>
      <c r="F148" s="326">
        <f t="shared" si="46"/>
        <v>19.465367399254241</v>
      </c>
      <c r="G148" s="326">
        <f t="shared" si="47"/>
        <v>123.56465496260685</v>
      </c>
      <c r="H148" s="311">
        <f t="shared" si="36"/>
        <v>0.02</v>
      </c>
      <c r="I148" s="326">
        <f t="shared" si="48"/>
        <v>2.2805790241189245</v>
      </c>
      <c r="J148" s="326">
        <f t="shared" si="37"/>
        <v>42.18</v>
      </c>
      <c r="K148" s="333">
        <f t="shared" si="49"/>
        <v>-1</v>
      </c>
      <c r="L148" s="321">
        <f t="shared" si="50"/>
        <v>2.8224366281543034</v>
      </c>
      <c r="M148" s="321">
        <f t="shared" si="51"/>
        <v>2.8324366281543032</v>
      </c>
      <c r="N148" s="326">
        <f t="shared" si="52"/>
        <v>-3.956334856954502E-2</v>
      </c>
      <c r="O148" s="326">
        <f t="shared" si="38"/>
        <v>1.0016492211610967E-3</v>
      </c>
      <c r="P148" s="330">
        <f t="shared" si="41"/>
        <v>53.772467053274369</v>
      </c>
      <c r="Q148" s="326">
        <f t="shared" si="53"/>
        <v>82.6858799472258</v>
      </c>
      <c r="R148" s="276">
        <f>IF(H148&gt;0, rate1(1,$L$52,$L$51,$L$54,L148,$L$53,$L$50,P148),"")</f>
        <v>3283.3642932045741</v>
      </c>
      <c r="S148" s="321">
        <f t="shared" si="54"/>
        <v>25.141814858827907</v>
      </c>
      <c r="T148" s="321">
        <f t="shared" si="55"/>
        <v>1.638789328842771E-3</v>
      </c>
      <c r="U148" s="326">
        <f t="shared" si="39"/>
        <v>2.8424366281543034</v>
      </c>
      <c r="V148" s="334">
        <f t="shared" si="56"/>
        <v>2.8424366281543034</v>
      </c>
      <c r="W148" s="326">
        <f t="shared" si="57"/>
        <v>4.8611893765304615E-4</v>
      </c>
      <c r="X148" s="326">
        <f t="shared" si="58"/>
        <v>84.013082541589256</v>
      </c>
      <c r="Y148" s="326">
        <f t="shared" si="42"/>
        <v>54.152827829210281</v>
      </c>
      <c r="Z148" s="107">
        <f>IF(H148&gt;0, rate1(1,$L$52,$L$51,$L$54,U148,$L$53,$L$50,Y148),"")</f>
        <v>3298.9275022147394</v>
      </c>
      <c r="AA148" s="334">
        <f t="shared" si="59"/>
        <v>25.424855340179828</v>
      </c>
      <c r="AB148" s="334">
        <f t="shared" si="60"/>
        <v>-1.9902633234980179E-5</v>
      </c>
      <c r="AC148" s="326">
        <f t="shared" si="61"/>
        <v>1.638789328842771E-3</v>
      </c>
      <c r="AD148" s="326">
        <f t="shared" si="62"/>
        <v>-12.204131213206626</v>
      </c>
      <c r="AE148" s="326">
        <f t="shared" si="63"/>
        <v>146.53597435437078</v>
      </c>
      <c r="AF148" s="326">
        <f t="shared" si="64"/>
        <v>1025.6354460794462</v>
      </c>
      <c r="AG148" s="326">
        <f t="shared" si="65"/>
        <v>1022.8242856478671</v>
      </c>
      <c r="AH148" s="326">
        <f t="shared" si="66"/>
        <v>2.8226435460978023</v>
      </c>
      <c r="AI148" s="326">
        <f t="shared" si="67"/>
        <v>0.4991189470612496</v>
      </c>
      <c r="AJ148" s="391">
        <f t="shared" si="68"/>
        <v>0.51435276023969156</v>
      </c>
      <c r="AK148" s="335">
        <f t="shared" si="69"/>
        <v>0.33998410716905392</v>
      </c>
      <c r="AL148" s="41">
        <f t="shared" si="70"/>
        <v>7.8082385099689719E-2</v>
      </c>
      <c r="AM148" s="8" cm="1">
        <f t="array" ref="AM148">Balance($B$8,$B$11,$B$12,$H$7,B148,AK148,AL148)</f>
        <v>0.23169120027592621</v>
      </c>
      <c r="AN148" s="8" cm="1">
        <f t="array" ref="AN148">getStorageByWaterLevel(B147)</f>
        <v>4.3016358016569195E-2</v>
      </c>
      <c r="BA148" s="8"/>
    </row>
    <row r="149" spans="1:53" x14ac:dyDescent="0.25">
      <c r="A149" s="115"/>
      <c r="B149" s="326">
        <f t="shared" si="43"/>
        <v>1025.6354460794462</v>
      </c>
      <c r="C149" s="326">
        <f t="shared" si="44"/>
        <v>1022.8242856478671</v>
      </c>
      <c r="D149" s="326">
        <f t="shared" si="45"/>
        <v>2.8226435460978023</v>
      </c>
      <c r="E149" s="326">
        <f t="shared" si="40"/>
        <v>19.465367399254241</v>
      </c>
      <c r="F149" s="326">
        <f t="shared" si="46"/>
        <v>19.465367399254241</v>
      </c>
      <c r="G149" s="326">
        <f t="shared" si="47"/>
        <v>120.98319033418569</v>
      </c>
      <c r="H149" s="311">
        <f t="shared" si="36"/>
        <v>0.02</v>
      </c>
      <c r="I149" s="326">
        <f t="shared" si="48"/>
        <v>2.2489283452632662</v>
      </c>
      <c r="J149" s="326">
        <f t="shared" si="37"/>
        <v>42.18</v>
      </c>
      <c r="K149" s="333">
        <f t="shared" si="49"/>
        <v>-1</v>
      </c>
      <c r="L149" s="321">
        <f t="shared" si="50"/>
        <v>2.8026435460978023</v>
      </c>
      <c r="M149" s="321">
        <f t="shared" si="51"/>
        <v>2.8126435460978021</v>
      </c>
      <c r="N149" s="326">
        <f t="shared" si="52"/>
        <v>-3.9290722376523313E-2</v>
      </c>
      <c r="O149" s="326">
        <f t="shared" si="38"/>
        <v>1.0016492211610967E-3</v>
      </c>
      <c r="P149" s="330">
        <f t="shared" si="41"/>
        <v>53.27090769950977</v>
      </c>
      <c r="Q149" s="326">
        <f t="shared" si="53"/>
        <v>80.086439493805841</v>
      </c>
      <c r="R149" s="276">
        <f>IF(H149&gt;0, rate1(1,$L$52,$L$51,$L$54,L149,$L$53,$L$50,P149),"")</f>
        <v>3262.7311534000687</v>
      </c>
      <c r="S149" s="321">
        <f t="shared" si="54"/>
        <v>24.505413702456774</v>
      </c>
      <c r="T149" s="321">
        <f t="shared" si="55"/>
        <v>1.6715605551080629E-3</v>
      </c>
      <c r="U149" s="326">
        <f t="shared" si="39"/>
        <v>2.8226435460978023</v>
      </c>
      <c r="V149" s="334">
        <f t="shared" si="56"/>
        <v>2.8226435460978023</v>
      </c>
      <c r="W149" s="326">
        <f t="shared" si="57"/>
        <v>4.7937240783824109E-4</v>
      </c>
      <c r="X149" s="326">
        <f t="shared" si="58"/>
        <v>81.395190378070453</v>
      </c>
      <c r="Y149" s="326">
        <f t="shared" si="42"/>
        <v>53.650377090689133</v>
      </c>
      <c r="Z149" s="107">
        <f>IF(H149&gt;0, rate1(1,$L$52,$L$51,$L$54,U149,$L$53,$L$50,Y149),"")</f>
        <v>3278.3534046461759</v>
      </c>
      <c r="AA149" s="334">
        <f t="shared" si="59"/>
        <v>24.787191221440295</v>
      </c>
      <c r="AB149" s="334">
        <f t="shared" si="60"/>
        <v>-2.0152543584303664E-5</v>
      </c>
      <c r="AC149" s="326">
        <f t="shared" si="61"/>
        <v>1.6715605551080629E-3</v>
      </c>
      <c r="AD149" s="326">
        <f t="shared" si="62"/>
        <v>-11.964867164927233</v>
      </c>
      <c r="AE149" s="326">
        <f t="shared" si="63"/>
        <v>144.55514170232459</v>
      </c>
      <c r="AF149" s="326">
        <f t="shared" si="64"/>
        <v>1025.5944837965146</v>
      </c>
      <c r="AG149" s="326">
        <f t="shared" si="65"/>
        <v>1022.822614087312</v>
      </c>
      <c r="AH149" s="326">
        <f t="shared" si="66"/>
        <v>2.8028485263267839</v>
      </c>
      <c r="AI149" s="326">
        <f t="shared" si="67"/>
        <v>0.51231942704385613</v>
      </c>
      <c r="AJ149" s="391">
        <f t="shared" si="68"/>
        <v>0.51449507119164817</v>
      </c>
      <c r="AK149" s="335">
        <f t="shared" si="69"/>
        <v>0.34004578062953283</v>
      </c>
      <c r="AL149" s="41">
        <f t="shared" si="70"/>
        <v>7.8103437936876768E-2</v>
      </c>
      <c r="AM149" s="8" cm="1">
        <f t="array" ref="AM149">Balance($B$8,$B$11,$B$12,$H$7,B149,AK149,AL149)</f>
        <v>0.23891878754029469</v>
      </c>
      <c r="AN149" s="8" cm="1">
        <f t="array" ref="AN149">getStorageByWaterLevel(B148)</f>
        <v>4.5402331068081225E-2</v>
      </c>
      <c r="BA149" s="8"/>
    </row>
    <row r="150" spans="1:53" x14ac:dyDescent="0.25">
      <c r="A150" s="115"/>
      <c r="B150" s="326">
        <f t="shared" si="43"/>
        <v>1025.5944837965146</v>
      </c>
      <c r="C150" s="326">
        <f t="shared" si="44"/>
        <v>1022.822614087312</v>
      </c>
      <c r="D150" s="326">
        <f t="shared" si="45"/>
        <v>2.8028485263267839</v>
      </c>
      <c r="E150" s="326">
        <f t="shared" si="40"/>
        <v>19.465367399254241</v>
      </c>
      <c r="F150" s="326">
        <f t="shared" si="46"/>
        <v>19.465367399254241</v>
      </c>
      <c r="G150" s="326">
        <f t="shared" si="47"/>
        <v>118.43768453527505</v>
      </c>
      <c r="H150" s="311">
        <f t="shared" si="36"/>
        <v>0.02</v>
      </c>
      <c r="I150" s="326">
        <f t="shared" si="48"/>
        <v>2.2174957673621067</v>
      </c>
      <c r="J150" s="326">
        <f t="shared" si="37"/>
        <v>42.18</v>
      </c>
      <c r="K150" s="333">
        <f t="shared" si="49"/>
        <v>-1</v>
      </c>
      <c r="L150" s="321">
        <f t="shared" si="50"/>
        <v>2.7828485263267839</v>
      </c>
      <c r="M150" s="321">
        <f t="shared" si="51"/>
        <v>2.7928485263267842</v>
      </c>
      <c r="N150" s="326">
        <f t="shared" si="52"/>
        <v>-3.9018022343793035E-2</v>
      </c>
      <c r="O150" s="326">
        <f t="shared" si="38"/>
        <v>1.0016492211610967E-3</v>
      </c>
      <c r="P150" s="330">
        <f t="shared" si="41"/>
        <v>52.770479028619249</v>
      </c>
      <c r="Q150" s="326">
        <f t="shared" si="53"/>
        <v>77.523079097185388</v>
      </c>
      <c r="R150" s="276">
        <f>IF(H150&gt;0, rate1(1,$L$52,$L$51,$L$54,L150,$L$53,$L$50,P150),"")</f>
        <v>3242.0177997596747</v>
      </c>
      <c r="S150" s="321">
        <f t="shared" si="54"/>
        <v>23.872613194969734</v>
      </c>
      <c r="T150" s="321">
        <f t="shared" si="55"/>
        <v>1.7058838887886272E-3</v>
      </c>
      <c r="U150" s="326">
        <f t="shared" si="39"/>
        <v>2.8028485263267839</v>
      </c>
      <c r="V150" s="334">
        <f t="shared" si="56"/>
        <v>2.8028485263267839</v>
      </c>
      <c r="W150" s="326">
        <f t="shared" si="57"/>
        <v>4.7267236753611996E-4</v>
      </c>
      <c r="X150" s="326">
        <f t="shared" si="58"/>
        <v>78.813505647860836</v>
      </c>
      <c r="Y150" s="326">
        <f t="shared" si="42"/>
        <v>53.149052752364987</v>
      </c>
      <c r="Z150" s="107">
        <f>IF(H150&gt;0, rate1(1,$L$52,$L$51,$L$54,U150,$L$53,$L$50,Y150),"")</f>
        <v>3257.6991319120325</v>
      </c>
      <c r="AA150" s="334">
        <f t="shared" si="59"/>
        <v>24.153163191187822</v>
      </c>
      <c r="AB150" s="334">
        <f t="shared" si="60"/>
        <v>-2.0415023365620332E-5</v>
      </c>
      <c r="AC150" s="326">
        <f t="shared" si="61"/>
        <v>1.7058838887886272E-3</v>
      </c>
      <c r="AD150" s="326">
        <f t="shared" si="62"/>
        <v>-11.724127375516918</v>
      </c>
      <c r="AE150" s="326">
        <f t="shared" si="63"/>
        <v>142.557364545463</v>
      </c>
      <c r="AF150" s="326">
        <f t="shared" si="64"/>
        <v>1025.553759890282</v>
      </c>
      <c r="AG150" s="326">
        <f t="shared" si="65"/>
        <v>1022.8209082034232</v>
      </c>
      <c r="AH150" s="326">
        <f t="shared" si="66"/>
        <v>2.7830515650920065</v>
      </c>
      <c r="AI150" s="326">
        <f t="shared" si="67"/>
        <v>0.5261796801100479</v>
      </c>
      <c r="AJ150" s="391">
        <f t="shared" si="68"/>
        <v>0.51464123221390101</v>
      </c>
      <c r="AK150" s="335">
        <f t="shared" si="69"/>
        <v>0.34010776266828679</v>
      </c>
      <c r="AL150" s="41">
        <f t="shared" si="70"/>
        <v>7.8125047570309483E-2</v>
      </c>
      <c r="AM150" s="8" cm="1">
        <f t="array" ref="AM150">Balance($B$8,$B$11,$B$12,$H$7,B150,AK150,AL150)</f>
        <v>0.24627349853193423</v>
      </c>
      <c r="AN150" s="8" cm="1">
        <f t="array" ref="AN150">getStorageByWaterLevel(B149)</f>
        <v>4.7833710196253147E-2</v>
      </c>
      <c r="BA150" s="8"/>
    </row>
    <row r="151" spans="1:53" x14ac:dyDescent="0.25">
      <c r="A151" s="115"/>
      <c r="B151" s="326">
        <f t="shared" si="43"/>
        <v>1025.553759890282</v>
      </c>
      <c r="C151" s="326">
        <f t="shared" si="44"/>
        <v>1022.8209082034232</v>
      </c>
      <c r="D151" s="326">
        <f t="shared" si="45"/>
        <v>2.7830515650920065</v>
      </c>
      <c r="E151" s="326">
        <f t="shared" si="40"/>
        <v>19.465367399254241</v>
      </c>
      <c r="F151" s="326">
        <f t="shared" si="46"/>
        <v>19.465367399254241</v>
      </c>
      <c r="G151" s="326">
        <f t="shared" si="47"/>
        <v>115.92789191710564</v>
      </c>
      <c r="H151" s="311">
        <f t="shared" si="36"/>
        <v>0.02</v>
      </c>
      <c r="I151" s="326">
        <f t="shared" si="48"/>
        <v>2.1862813494870355</v>
      </c>
      <c r="J151" s="326">
        <f t="shared" si="37"/>
        <v>42.18</v>
      </c>
      <c r="K151" s="333">
        <f t="shared" si="49"/>
        <v>-1</v>
      </c>
      <c r="L151" s="321">
        <f t="shared" si="50"/>
        <v>2.7630515650920064</v>
      </c>
      <c r="M151" s="321">
        <f t="shared" si="51"/>
        <v>2.7730515650920067</v>
      </c>
      <c r="N151" s="326">
        <f t="shared" si="52"/>
        <v>-3.8745248405854582E-2</v>
      </c>
      <c r="O151" s="326">
        <f t="shared" si="38"/>
        <v>1.0016492211610967E-3</v>
      </c>
      <c r="P151" s="330">
        <f t="shared" si="41"/>
        <v>52.271186866553762</v>
      </c>
      <c r="Q151" s="326">
        <f t="shared" si="53"/>
        <v>74.995553184981475</v>
      </c>
      <c r="R151" s="276">
        <f>IF(H151&gt;0, rate1(1,$L$52,$L$51,$L$54,L151,$L$53,$L$50,P151),"")</f>
        <v>3221.2241665268511</v>
      </c>
      <c r="S151" s="321">
        <f t="shared" si="54"/>
        <v>23.243359886759286</v>
      </c>
      <c r="T151" s="321">
        <f t="shared" si="55"/>
        <v>1.7418793115386451E-3</v>
      </c>
      <c r="U151" s="326">
        <f t="shared" si="39"/>
        <v>2.7830515650920065</v>
      </c>
      <c r="V151" s="334">
        <f t="shared" si="56"/>
        <v>2.7830515650920065</v>
      </c>
      <c r="W151" s="326">
        <f t="shared" si="57"/>
        <v>4.6601882933483552E-4</v>
      </c>
      <c r="X151" s="326">
        <f t="shared" si="58"/>
        <v>76.267782813082277</v>
      </c>
      <c r="Y151" s="326">
        <f t="shared" si="42"/>
        <v>52.648860589032921</v>
      </c>
      <c r="Z151" s="107">
        <f>IF(H151&gt;0, rate1(1,$L$52,$L$51,$L$54,U151,$L$53,$L$50,Y151),"")</f>
        <v>3236.9646118863084</v>
      </c>
      <c r="AA151" s="334">
        <f t="shared" si="59"/>
        <v>23.522718535033246</v>
      </c>
      <c r="AB151" s="334">
        <f t="shared" si="60"/>
        <v>-2.0691055949128016E-5</v>
      </c>
      <c r="AC151" s="326">
        <f t="shared" si="61"/>
        <v>1.7418793115386451E-3</v>
      </c>
      <c r="AD151" s="326">
        <f t="shared" si="62"/>
        <v>-11.481851737669187</v>
      </c>
      <c r="AE151" s="326">
        <f t="shared" si="63"/>
        <v>140.54076441487265</v>
      </c>
      <c r="AF151" s="326">
        <f t="shared" si="64"/>
        <v>1025.5132727625646</v>
      </c>
      <c r="AG151" s="326">
        <f t="shared" si="65"/>
        <v>1022.8191663241116</v>
      </c>
      <c r="AH151" s="326">
        <f t="shared" si="66"/>
        <v>2.7632526585665151</v>
      </c>
      <c r="AI151" s="326">
        <f t="shared" si="67"/>
        <v>0.540750727515109</v>
      </c>
      <c r="AJ151" s="391">
        <f t="shared" si="68"/>
        <v>0.51479144074932193</v>
      </c>
      <c r="AK151" s="335">
        <f t="shared" si="69"/>
        <v>0.34017008217124856</v>
      </c>
      <c r="AL151" s="41">
        <f t="shared" si="70"/>
        <v>7.8147241829216521E-2</v>
      </c>
      <c r="AM151" s="8" cm="1">
        <f t="array" ref="AM151">Balance($B$8,$B$11,$B$12,$H$7,B151,AK151,AL151)</f>
        <v>0.25375247964917308</v>
      </c>
      <c r="AN151" s="8" cm="1">
        <f t="array" ref="AN151">getStorageByWaterLevel(B150)</f>
        <v>5.0309540764918614E-2</v>
      </c>
      <c r="BA151" s="8"/>
    </row>
    <row r="152" spans="1:53" x14ac:dyDescent="0.25">
      <c r="A152" s="115"/>
      <c r="B152" s="326">
        <f t="shared" si="43"/>
        <v>1025.5132727625646</v>
      </c>
      <c r="C152" s="326">
        <f t="shared" si="44"/>
        <v>1022.8191663241116</v>
      </c>
      <c r="D152" s="326">
        <f t="shared" si="45"/>
        <v>2.7632526585665151</v>
      </c>
      <c r="E152" s="326">
        <f t="shared" si="40"/>
        <v>19.465367399254241</v>
      </c>
      <c r="F152" s="326">
        <f t="shared" si="46"/>
        <v>19.465367399254241</v>
      </c>
      <c r="G152" s="326">
        <f t="shared" si="47"/>
        <v>113.45356669901733</v>
      </c>
      <c r="H152" s="311">
        <f t="shared" si="36"/>
        <v>0.02</v>
      </c>
      <c r="I152" s="326">
        <f t="shared" si="48"/>
        <v>2.1552851507623929</v>
      </c>
      <c r="J152" s="326">
        <f t="shared" si="37"/>
        <v>42.18</v>
      </c>
      <c r="K152" s="333">
        <f t="shared" si="49"/>
        <v>-1</v>
      </c>
      <c r="L152" s="321">
        <f t="shared" si="50"/>
        <v>2.7432526585665151</v>
      </c>
      <c r="M152" s="321">
        <f t="shared" si="51"/>
        <v>2.7532526585665149</v>
      </c>
      <c r="N152" s="326">
        <f t="shared" si="52"/>
        <v>-3.8472400496083914E-2</v>
      </c>
      <c r="O152" s="326">
        <f t="shared" si="38"/>
        <v>1.0016492211610967E-3</v>
      </c>
      <c r="P152" s="330">
        <f t="shared" si="41"/>
        <v>51.773037107881308</v>
      </c>
      <c r="Q152" s="326">
        <f t="shared" si="53"/>
        <v>72.503616052973427</v>
      </c>
      <c r="R152" s="276">
        <f>IF(H152&gt;0, rate1(1,$L$52,$L$51,$L$54,L152,$L$53,$L$50,P152),"")</f>
        <v>3200.3501963899894</v>
      </c>
      <c r="S152" s="321">
        <f t="shared" si="54"/>
        <v>22.617599322994707</v>
      </c>
      <c r="T152" s="321">
        <f t="shared" si="55"/>
        <v>1.7796795990737372E-3</v>
      </c>
      <c r="U152" s="326">
        <f t="shared" si="39"/>
        <v>2.7632526585665151</v>
      </c>
      <c r="V152" s="334">
        <f t="shared" si="56"/>
        <v>2.7632526585665151</v>
      </c>
      <c r="W152" s="326">
        <f t="shared" si="57"/>
        <v>4.594118058385277E-4</v>
      </c>
      <c r="X152" s="326">
        <f t="shared" si="58"/>
        <v>73.757776204049605</v>
      </c>
      <c r="Y152" s="326">
        <f t="shared" si="42"/>
        <v>52.149806443117768</v>
      </c>
      <c r="Z152" s="107">
        <f>IF(H152&gt;0, rate1(1,$L$52,$L$51,$L$54,U152,$L$53,$L$50,Y152),"")</f>
        <v>3216.1497806913471</v>
      </c>
      <c r="AA152" s="334">
        <f t="shared" si="59"/>
        <v>22.895803561926968</v>
      </c>
      <c r="AB152" s="334">
        <f t="shared" si="60"/>
        <v>-2.0981728509720727E-5</v>
      </c>
      <c r="AC152" s="326">
        <f t="shared" si="61"/>
        <v>1.7796795990737372E-3</v>
      </c>
      <c r="AD152" s="326">
        <f t="shared" si="62"/>
        <v>-11.237977898049358</v>
      </c>
      <c r="AE152" s="326">
        <f t="shared" si="63"/>
        <v>138.50334230383217</v>
      </c>
      <c r="AF152" s="326">
        <f t="shared" si="64"/>
        <v>1025.4730206824695</v>
      </c>
      <c r="AG152" s="326">
        <f t="shared" si="65"/>
        <v>1022.8173866445126</v>
      </c>
      <c r="AH152" s="326">
        <f t="shared" si="66"/>
        <v>2.7434518028429826</v>
      </c>
      <c r="AI152" s="326">
        <f t="shared" si="67"/>
        <v>0.55608901834593738</v>
      </c>
      <c r="AJ152" s="391">
        <f t="shared" si="68"/>
        <v>0.51494590992108469</v>
      </c>
      <c r="AK152" s="335">
        <f t="shared" si="69"/>
        <v>0.34023277026314203</v>
      </c>
      <c r="AL152" s="41">
        <f t="shared" si="70"/>
        <v>7.8170050694903112E-2</v>
      </c>
      <c r="AM152" s="8" cm="1">
        <f t="array" ref="AM152">Balance($B$8,$B$11,$B$12,$H$7,B152,AK152,AL152)</f>
        <v>0.26135293937349235</v>
      </c>
      <c r="AN152" s="8" cm="1">
        <f t="array" ref="AN152">getStorageByWaterLevel(B151)</f>
        <v>5.2828888784093406E-2</v>
      </c>
      <c r="BA152" s="8"/>
    </row>
    <row r="153" spans="1:53" x14ac:dyDescent="0.25">
      <c r="A153" s="115"/>
      <c r="B153" s="326">
        <f t="shared" si="43"/>
        <v>1025.4730206824695</v>
      </c>
      <c r="C153" s="326">
        <f t="shared" si="44"/>
        <v>1022.8173866445126</v>
      </c>
      <c r="D153" s="326">
        <f t="shared" si="45"/>
        <v>2.7434518028429826</v>
      </c>
      <c r="E153" s="326">
        <f t="shared" si="40"/>
        <v>19.465367399254241</v>
      </c>
      <c r="F153" s="326">
        <f t="shared" si="46"/>
        <v>19.465367399254241</v>
      </c>
      <c r="G153" s="326">
        <f t="shared" si="47"/>
        <v>111.0144629683119</v>
      </c>
      <c r="H153" s="311">
        <f t="shared" si="36"/>
        <v>0.02</v>
      </c>
      <c r="I153" s="326">
        <f t="shared" si="48"/>
        <v>2.1245072303655435</v>
      </c>
      <c r="J153" s="326">
        <f t="shared" si="37"/>
        <v>42.18</v>
      </c>
      <c r="K153" s="333">
        <f t="shared" si="49"/>
        <v>-1</v>
      </c>
      <c r="L153" s="321">
        <f t="shared" si="50"/>
        <v>2.7234518028429826</v>
      </c>
      <c r="M153" s="321">
        <f t="shared" si="51"/>
        <v>2.7334518028429828</v>
      </c>
      <c r="N153" s="326">
        <f t="shared" si="52"/>
        <v>-3.8199478546715682E-2</v>
      </c>
      <c r="O153" s="326">
        <f t="shared" si="38"/>
        <v>1.0016492211610967E-3</v>
      </c>
      <c r="P153" s="330">
        <f t="shared" si="41"/>
        <v>51.276035717094054</v>
      </c>
      <c r="Q153" s="326">
        <f t="shared" si="53"/>
        <v>70.047021864956264</v>
      </c>
      <c r="R153" s="276">
        <f>IF(H153&gt;0, rate1(1,$L$52,$L$51,$L$54,L153,$L$53,$L$50,P153),"")</f>
        <v>3179.3958407460518</v>
      </c>
      <c r="S153" s="321">
        <f t="shared" si="54"/>
        <v>21.995276004118061</v>
      </c>
      <c r="T153" s="321">
        <f t="shared" si="55"/>
        <v>1.819432073158893E-3</v>
      </c>
      <c r="U153" s="326">
        <f t="shared" si="39"/>
        <v>2.7434518028429826</v>
      </c>
      <c r="V153" s="334">
        <f t="shared" si="56"/>
        <v>2.7434518028429826</v>
      </c>
      <c r="W153" s="326">
        <f t="shared" si="57"/>
        <v>4.5285130966199461E-4</v>
      </c>
      <c r="X153" s="326">
        <f t="shared" si="58"/>
        <v>71.283240019124463</v>
      </c>
      <c r="Y153" s="326">
        <f t="shared" si="42"/>
        <v>51.6518962259549</v>
      </c>
      <c r="Z153" s="107">
        <f>IF(H153&gt;0, rate1(1,$L$52,$L$51,$L$54,U153,$L$53,$L$50,Y153),"")</f>
        <v>3195.2545829562405</v>
      </c>
      <c r="AA153" s="334">
        <f t="shared" si="59"/>
        <v>22.272363565982804</v>
      </c>
      <c r="AB153" s="334">
        <f t="shared" si="60"/>
        <v>-2.1288246050202013E-5</v>
      </c>
      <c r="AC153" s="326">
        <f t="shared" si="61"/>
        <v>1.819432073158893E-3</v>
      </c>
      <c r="AD153" s="326">
        <f t="shared" si="62"/>
        <v>-10.992441155154562</v>
      </c>
      <c r="AE153" s="326">
        <f t="shared" si="63"/>
        <v>136.44296996346463</v>
      </c>
      <c r="AF153" s="326">
        <f t="shared" si="64"/>
        <v>1025.4330017718496</v>
      </c>
      <c r="AG153" s="326">
        <f t="shared" si="65"/>
        <v>1022.8155672124394</v>
      </c>
      <c r="AH153" s="326">
        <f t="shared" si="66"/>
        <v>2.7236489939315924</v>
      </c>
      <c r="AI153" s="326">
        <f t="shared" si="67"/>
        <v>0.57225717220915762</v>
      </c>
      <c r="AJ153" s="391">
        <f t="shared" si="68"/>
        <v>0.51510487024669838</v>
      </c>
      <c r="AK153" s="335">
        <f t="shared" si="69"/>
        <v>0.34029586054567551</v>
      </c>
      <c r="AL153" s="41">
        <f t="shared" si="70"/>
        <v>7.8193506529696949E-2</v>
      </c>
      <c r="AM153" s="8" cm="1">
        <f t="array" ref="AM153">Balance($B$8,$B$11,$B$12,$H$7,B153,AK153,AL153)</f>
        <v>0.2690721522906907</v>
      </c>
      <c r="AN153" s="8" cm="1">
        <f t="array" ref="AN153">getStorageByWaterLevel(B152)</f>
        <v>5.5390842283927613E-2</v>
      </c>
      <c r="BA153" s="8"/>
    </row>
    <row r="154" spans="1:53" x14ac:dyDescent="0.25">
      <c r="A154" s="115"/>
      <c r="B154" s="326">
        <f t="shared" si="43"/>
        <v>1025.4330017718496</v>
      </c>
      <c r="C154" s="326">
        <f t="shared" si="44"/>
        <v>1022.8155672124394</v>
      </c>
      <c r="D154" s="326">
        <f t="shared" si="45"/>
        <v>2.7236489939315924</v>
      </c>
      <c r="E154" s="326">
        <f t="shared" si="40"/>
        <v>19.465367399254241</v>
      </c>
      <c r="F154" s="326">
        <f t="shared" si="46"/>
        <v>19.465367399254241</v>
      </c>
      <c r="G154" s="326">
        <f t="shared" si="47"/>
        <v>108.61033468018448</v>
      </c>
      <c r="H154" s="311">
        <f t="shared" si="36"/>
        <v>0.02</v>
      </c>
      <c r="I154" s="326">
        <f t="shared" si="48"/>
        <v>2.093947647528148</v>
      </c>
      <c r="J154" s="326">
        <f t="shared" si="37"/>
        <v>42.18</v>
      </c>
      <c r="K154" s="333">
        <f t="shared" si="49"/>
        <v>-1</v>
      </c>
      <c r="L154" s="321">
        <f t="shared" si="50"/>
        <v>2.7036489939315924</v>
      </c>
      <c r="M154" s="321">
        <f t="shared" si="51"/>
        <v>2.7136489939315922</v>
      </c>
      <c r="N154" s="326">
        <f t="shared" si="52"/>
        <v>-3.7926482488811253E-2</v>
      </c>
      <c r="O154" s="326">
        <f t="shared" si="38"/>
        <v>1.0016492211610967E-3</v>
      </c>
      <c r="P154" s="330">
        <f t="shared" si="41"/>
        <v>50.780188729966525</v>
      </c>
      <c r="Q154" s="326">
        <f t="shared" si="53"/>
        <v>67.625524652672993</v>
      </c>
      <c r="R154" s="276">
        <f>IF(H154&gt;0, rate1(1,$L$52,$L$51,$L$54,L154,$L$53,$L$50,P154),"")</f>
        <v>3158.3610599719373</v>
      </c>
      <c r="S154" s="321">
        <f t="shared" si="54"/>
        <v>21.376333344502246</v>
      </c>
      <c r="T154" s="321">
        <f t="shared" si="55"/>
        <v>1.8613006495127951E-3</v>
      </c>
      <c r="U154" s="326">
        <f t="shared" si="39"/>
        <v>2.7236489939315924</v>
      </c>
      <c r="V154" s="334">
        <f t="shared" si="56"/>
        <v>2.7236489939315924</v>
      </c>
      <c r="W154" s="326">
        <f t="shared" si="57"/>
        <v>4.4633735343424519E-4</v>
      </c>
      <c r="X154" s="326">
        <f t="shared" si="58"/>
        <v>68.843928324648431</v>
      </c>
      <c r="Y154" s="326">
        <f t="shared" si="42"/>
        <v>51.155135919121101</v>
      </c>
      <c r="Z154" s="107">
        <f>IF(H154&gt;0, rate1(1,$L$52,$L$51,$L$54,U154,$L$53,$L$50,Y154),"")</f>
        <v>3174.2789720827959</v>
      </c>
      <c r="AA154" s="334">
        <f t="shared" si="59"/>
        <v>21.652342786535797</v>
      </c>
      <c r="AB154" s="334">
        <f t="shared" si="60"/>
        <v>-2.1611947760485209E-5</v>
      </c>
      <c r="AC154" s="326">
        <f t="shared" si="61"/>
        <v>1.8613006495127951E-3</v>
      </c>
      <c r="AD154" s="326">
        <f t="shared" si="62"/>
        <v>-10.74517435172824</v>
      </c>
      <c r="AE154" s="326">
        <f t="shared" si="63"/>
        <v>134.35738047659274</v>
      </c>
      <c r="AF154" s="326">
        <f t="shared" si="64"/>
        <v>1025.3932139887113</v>
      </c>
      <c r="AG154" s="326">
        <f t="shared" si="65"/>
        <v>1022.81370591179</v>
      </c>
      <c r="AH154" s="326">
        <f t="shared" si="66"/>
        <v>2.7038442277575814</v>
      </c>
      <c r="AI154" s="326">
        <f t="shared" si="67"/>
        <v>0.58932484734007362</v>
      </c>
      <c r="AJ154" s="391">
        <f t="shared" si="68"/>
        <v>0.51526857159318173</v>
      </c>
      <c r="AK154" s="335">
        <f t="shared" si="69"/>
        <v>0.3403593893683281</v>
      </c>
      <c r="AL154" s="41">
        <f t="shared" si="70"/>
        <v>7.8217644337220726E-2</v>
      </c>
      <c r="AM154" s="8" cm="1">
        <f t="array" ref="AM154">Balance($B$8,$B$11,$B$12,$H$7,B154,AK154,AL154)</f>
        <v>0.27690746366119262</v>
      </c>
      <c r="AN154" s="8" cm="1">
        <f t="array" ref="AN154">getStorageByWaterLevel(B153)</f>
        <v>5.7994512869367257E-2</v>
      </c>
      <c r="BA154" s="8"/>
    </row>
    <row r="155" spans="1:53" x14ac:dyDescent="0.25">
      <c r="A155" s="115"/>
      <c r="B155" s="326">
        <f t="shared" si="43"/>
        <v>1025.3932139887113</v>
      </c>
      <c r="C155" s="326">
        <f t="shared" si="44"/>
        <v>1022.81370591179</v>
      </c>
      <c r="D155" s="326">
        <f t="shared" si="45"/>
        <v>2.7038442277575814</v>
      </c>
      <c r="E155" s="326">
        <f t="shared" si="40"/>
        <v>19.465367399254241</v>
      </c>
      <c r="F155" s="326">
        <f t="shared" si="46"/>
        <v>19.465367399254241</v>
      </c>
      <c r="G155" s="326">
        <f t="shared" si="47"/>
        <v>106.24093565762283</v>
      </c>
      <c r="H155" s="311">
        <f t="shared" si="36"/>
        <v>0.02</v>
      </c>
      <c r="I155" s="326">
        <f t="shared" si="48"/>
        <v>2.0636064615370744</v>
      </c>
      <c r="J155" s="326">
        <f t="shared" si="37"/>
        <v>42.18</v>
      </c>
      <c r="K155" s="333">
        <f t="shared" si="49"/>
        <v>-1</v>
      </c>
      <c r="L155" s="321">
        <f t="shared" si="50"/>
        <v>2.6838442277575814</v>
      </c>
      <c r="M155" s="321">
        <f t="shared" si="51"/>
        <v>2.6938442277575811</v>
      </c>
      <c r="N155" s="326">
        <f t="shared" si="52"/>
        <v>-3.7653412252214302E-2</v>
      </c>
      <c r="O155" s="326">
        <f t="shared" si="38"/>
        <v>1.0016492211610967E-3</v>
      </c>
      <c r="P155" s="330">
        <f t="shared" si="41"/>
        <v>50.285502254943744</v>
      </c>
      <c r="Q155" s="326">
        <f t="shared" si="53"/>
        <v>65.238878315714004</v>
      </c>
      <c r="R155" s="276">
        <f>IF(H155&gt;0, rate1(1,$L$52,$L$51,$L$54,L155,$L$53,$L$50,P155),"")</f>
        <v>3137.2458237028591</v>
      </c>
      <c r="S155" s="321">
        <f t="shared" si="54"/>
        <v>20.760713629141708</v>
      </c>
      <c r="T155" s="321">
        <f t="shared" si="55"/>
        <v>1.9054682416269472E-3</v>
      </c>
      <c r="U155" s="326">
        <f t="shared" si="39"/>
        <v>2.7038442277575814</v>
      </c>
      <c r="V155" s="334">
        <f t="shared" si="56"/>
        <v>2.7038442277575814</v>
      </c>
      <c r="W155" s="326">
        <f t="shared" si="57"/>
        <v>4.3986994978340022E-4</v>
      </c>
      <c r="X155" s="326">
        <f t="shared" si="58"/>
        <v>66.439595054842556</v>
      </c>
      <c r="Y155" s="326">
        <f t="shared" si="42"/>
        <v>50.659531575794389</v>
      </c>
      <c r="Z155" s="107">
        <f>IF(H155&gt;0, rate1(1,$L$52,$L$51,$L$54,U155,$L$53,$L$50,Y155),"")</f>
        <v>3153.2229105183669</v>
      </c>
      <c r="AA155" s="334">
        <f t="shared" si="59"/>
        <v>21.035684366308974</v>
      </c>
      <c r="AB155" s="334">
        <f t="shared" si="60"/>
        <v>-2.1954326178299353E-5</v>
      </c>
      <c r="AC155" s="326">
        <f t="shared" si="61"/>
        <v>1.9054682416269472E-3</v>
      </c>
      <c r="AD155" s="326">
        <f t="shared" si="62"/>
        <v>-10.496107761378058</v>
      </c>
      <c r="AE155" s="326">
        <f t="shared" si="63"/>
        <v>132.24415808256288</v>
      </c>
      <c r="AF155" s="326">
        <f t="shared" si="64"/>
        <v>1025.3536551082175</v>
      </c>
      <c r="AG155" s="326">
        <f t="shared" si="65"/>
        <v>1022.8118004435483</v>
      </c>
      <c r="AH155" s="326">
        <f t="shared" si="66"/>
        <v>2.6840375001586803</v>
      </c>
      <c r="AI155" s="326">
        <f t="shared" si="67"/>
        <v>0.60736975956125183</v>
      </c>
      <c r="AJ155" s="391">
        <f t="shared" si="68"/>
        <v>0.51543728541528211</v>
      </c>
      <c r="AK155" s="335">
        <f t="shared" si="69"/>
        <v>0.34042339613723305</v>
      </c>
      <c r="AL155" s="41">
        <f t="shared" si="70"/>
        <v>7.824250205928153E-2</v>
      </c>
      <c r="AM155" s="8" cm="1">
        <f t="array" ref="AM155">Balance($B$8,$B$11,$B$12,$H$7,B155,AK155,AL155)</f>
        <v>0.28485629463183965</v>
      </c>
      <c r="AN155" s="8" cm="1">
        <f t="array" ref="AN155">getStorageByWaterLevel(B154)</f>
        <v>6.0639037484856856E-2</v>
      </c>
      <c r="BA155" s="8"/>
    </row>
    <row r="156" spans="1:53" x14ac:dyDescent="0.25">
      <c r="A156" s="115"/>
      <c r="B156" s="326">
        <f t="shared" si="43"/>
        <v>1025.3536551082175</v>
      </c>
      <c r="C156" s="326">
        <f t="shared" si="44"/>
        <v>1022.8118004435483</v>
      </c>
      <c r="D156" s="326">
        <f t="shared" si="45"/>
        <v>2.6840375001586803</v>
      </c>
      <c r="E156" s="326">
        <f t="shared" si="40"/>
        <v>19.465367399254241</v>
      </c>
      <c r="F156" s="326">
        <f t="shared" si="46"/>
        <v>19.465367399254241</v>
      </c>
      <c r="G156" s="326">
        <f t="shared" si="47"/>
        <v>103.90601959130174</v>
      </c>
      <c r="H156" s="311">
        <f t="shared" si="36"/>
        <v>0.02</v>
      </c>
      <c r="I156" s="326">
        <f t="shared" si="48"/>
        <v>2.0334837317353052</v>
      </c>
      <c r="J156" s="326">
        <f t="shared" si="37"/>
        <v>42.18</v>
      </c>
      <c r="K156" s="333">
        <f t="shared" si="49"/>
        <v>-1</v>
      </c>
      <c r="L156" s="321">
        <f t="shared" si="50"/>
        <v>2.6640375001586802</v>
      </c>
      <c r="M156" s="321">
        <f t="shared" si="51"/>
        <v>2.67403750015868</v>
      </c>
      <c r="N156" s="326">
        <f t="shared" si="52"/>
        <v>-3.7380267765531272E-2</v>
      </c>
      <c r="O156" s="326">
        <f t="shared" si="38"/>
        <v>1.0016492211610967E-3</v>
      </c>
      <c r="P156" s="330">
        <f t="shared" si="41"/>
        <v>49.79198247456651</v>
      </c>
      <c r="Q156" s="326">
        <f t="shared" si="53"/>
        <v>62.886836621412748</v>
      </c>
      <c r="R156" s="276">
        <f>IF(H156&gt;0, rate1(1,$L$52,$L$51,$L$54,L156,$L$53,$L$50,P156),"")</f>
        <v>3116.0501111181666</v>
      </c>
      <c r="S156" s="321">
        <f t="shared" si="54"/>
        <v>20.148357968275079</v>
      </c>
      <c r="T156" s="321">
        <f t="shared" si="55"/>
        <v>1.9521395948134429E-3</v>
      </c>
      <c r="U156" s="326">
        <f t="shared" si="39"/>
        <v>2.6840375001586803</v>
      </c>
      <c r="V156" s="334">
        <f t="shared" si="56"/>
        <v>2.6840375001586803</v>
      </c>
      <c r="W156" s="326">
        <f t="shared" si="57"/>
        <v>4.3344911136689035E-4</v>
      </c>
      <c r="X156" s="326">
        <f t="shared" si="58"/>
        <v>64.069994011704324</v>
      </c>
      <c r="Y156" s="326">
        <f t="shared" si="42"/>
        <v>50.165089322150109</v>
      </c>
      <c r="Z156" s="107">
        <f>IF(H156&gt;0, rate1(1,$L$52,$L$51,$L$54,U156,$L$53,$L$50,Y156),"")</f>
        <v>3132.086370035976</v>
      </c>
      <c r="AA156" s="334">
        <f t="shared" si="59"/>
        <v>20.422330307593409</v>
      </c>
      <c r="AB156" s="334">
        <f t="shared" si="60"/>
        <v>-2.2317049731021611E-5</v>
      </c>
      <c r="AC156" s="326">
        <f t="shared" si="61"/>
        <v>1.9521395948134429E-3</v>
      </c>
      <c r="AD156" s="326">
        <f t="shared" si="62"/>
        <v>-10.245168969031289</v>
      </c>
      <c r="AE156" s="326">
        <f t="shared" si="63"/>
        <v>130.10072717932007</v>
      </c>
      <c r="AF156" s="326">
        <f t="shared" si="64"/>
        <v>1025.3143227008572</v>
      </c>
      <c r="AG156" s="326">
        <f t="shared" si="65"/>
        <v>1022.8098483039536</v>
      </c>
      <c r="AH156" s="326">
        <f t="shared" si="66"/>
        <v>2.6642288068824915</v>
      </c>
      <c r="AI156" s="326">
        <f t="shared" si="67"/>
        <v>0.62647888358667481</v>
      </c>
      <c r="AJ156" s="391">
        <f t="shared" si="68"/>
        <v>0.51561130732738947</v>
      </c>
      <c r="AK156" s="335">
        <f t="shared" si="69"/>
        <v>0.340487923668779</v>
      </c>
      <c r="AL156" s="41">
        <f t="shared" si="70"/>
        <v>7.8268120915739828E-2</v>
      </c>
      <c r="AM156" s="8" cm="1">
        <f t="array" ref="AM156">Balance($B$8,$B$11,$B$12,$H$7,B156,AK156,AL156)</f>
        <v>0.29291614819999379</v>
      </c>
      <c r="AN156" s="8" cm="1">
        <f t="array" ref="AN156">getStorageByWaterLevel(B155)</f>
        <v>6.3323580424395731E-2</v>
      </c>
      <c r="BA156" s="8"/>
    </row>
    <row r="157" spans="1:53" x14ac:dyDescent="0.25">
      <c r="A157" s="115"/>
      <c r="B157" s="326">
        <f t="shared" si="43"/>
        <v>1025.3143227008572</v>
      </c>
      <c r="C157" s="326">
        <f t="shared" si="44"/>
        <v>1022.8098483039536</v>
      </c>
      <c r="D157" s="326">
        <f t="shared" si="45"/>
        <v>2.6642288068824915</v>
      </c>
      <c r="E157" s="326">
        <f t="shared" si="40"/>
        <v>19.465367399254241</v>
      </c>
      <c r="F157" s="326">
        <f t="shared" si="46"/>
        <v>19.465367399254241</v>
      </c>
      <c r="G157" s="326">
        <f t="shared" si="47"/>
        <v>101.60534003948298</v>
      </c>
      <c r="H157" s="311">
        <f t="shared" si="36"/>
        <v>0.02</v>
      </c>
      <c r="I157" s="326">
        <f t="shared" si="48"/>
        <v>2.0035795175229398</v>
      </c>
      <c r="J157" s="326">
        <f t="shared" si="37"/>
        <v>42.18</v>
      </c>
      <c r="K157" s="333">
        <f t="shared" si="49"/>
        <v>-1</v>
      </c>
      <c r="L157" s="321">
        <f t="shared" si="50"/>
        <v>2.6442288068824915</v>
      </c>
      <c r="M157" s="321">
        <f t="shared" si="51"/>
        <v>2.6542288068824913</v>
      </c>
      <c r="N157" s="326">
        <f t="shared" si="52"/>
        <v>-3.7107048956081634E-2</v>
      </c>
      <c r="O157" s="326">
        <f t="shared" si="38"/>
        <v>1.0016492211610967E-3</v>
      </c>
      <c r="P157" s="330">
        <f t="shared" si="41"/>
        <v>49.299635646936522</v>
      </c>
      <c r="Q157" s="326">
        <f t="shared" si="53"/>
        <v>60.569153204745739</v>
      </c>
      <c r="R157" s="276">
        <f>IF(H157&gt;0, rate1(1,$L$52,$L$51,$L$54,L157,$L$53,$L$50,P157),"")</f>
        <v>3094.7739112349059</v>
      </c>
      <c r="S157" s="321">
        <f t="shared" si="54"/>
        <v>19.53920624982694</v>
      </c>
      <c r="T157" s="321">
        <f t="shared" si="55"/>
        <v>2.0015446430684172E-3</v>
      </c>
      <c r="U157" s="326">
        <f t="shared" si="39"/>
        <v>2.6642288068824915</v>
      </c>
      <c r="V157" s="334">
        <f t="shared" si="56"/>
        <v>2.6642288068824915</v>
      </c>
      <c r="W157" s="326">
        <f t="shared" si="57"/>
        <v>4.2707485084303443E-4</v>
      </c>
      <c r="X157" s="326">
        <f t="shared" si="58"/>
        <v>61.73487886490755</v>
      </c>
      <c r="Y157" s="326">
        <f t="shared" si="42"/>
        <v>49.671815358795762</v>
      </c>
      <c r="Z157" s="107">
        <f>IF(H157&gt;0, rate1(1,$L$52,$L$51,$L$54,U157,$L$53,$L$50,Y157),"")</f>
        <v>3110.8693320220032</v>
      </c>
      <c r="AA157" s="334">
        <f t="shared" si="59"/>
        <v>19.812221426333341</v>
      </c>
      <c r="AB157" s="334">
        <f t="shared" si="60"/>
        <v>-2.2701989369804844E-5</v>
      </c>
      <c r="AC157" s="326">
        <f t="shared" si="61"/>
        <v>2.0015446430684172E-3</v>
      </c>
      <c r="AD157" s="326">
        <f t="shared" si="62"/>
        <v>-9.992282744860244</v>
      </c>
      <c r="AE157" s="326">
        <f t="shared" si="63"/>
        <v>127.92434041547304</v>
      </c>
      <c r="AF157" s="326">
        <f t="shared" si="64"/>
        <v>1025.2752141072581</v>
      </c>
      <c r="AG157" s="326">
        <f t="shared" si="65"/>
        <v>1022.8078467593105</v>
      </c>
      <c r="AH157" s="326">
        <f t="shared" si="66"/>
        <v>2.6444181435836978</v>
      </c>
      <c r="AI157" s="326">
        <f t="shared" si="67"/>
        <v>0.64674987591249988</v>
      </c>
      <c r="AJ157" s="391">
        <f t="shared" si="68"/>
        <v>0.51579096007069847</v>
      </c>
      <c r="AK157" s="335">
        <f t="shared" si="69"/>
        <v>0.34055301859593051</v>
      </c>
      <c r="AL157" s="41">
        <f t="shared" si="70"/>
        <v>7.8294545795049519E-2</v>
      </c>
      <c r="AM157" s="8" cm="1">
        <f t="array" ref="AM157">Balance($B$8,$B$11,$B$12,$H$7,B157,AK157,AL157)</f>
        <v>0.30108461606355302</v>
      </c>
      <c r="AN157" s="8" cm="1">
        <f t="array" ref="AN157">getStorageByWaterLevel(B156)</f>
        <v>6.6047335629341203E-2</v>
      </c>
      <c r="BA157" s="8"/>
    </row>
    <row r="158" spans="1:53" x14ac:dyDescent="0.25">
      <c r="A158" s="115"/>
      <c r="B158" s="326">
        <f t="shared" si="43"/>
        <v>1025.2752141072581</v>
      </c>
      <c r="C158" s="326">
        <f t="shared" si="44"/>
        <v>1022.8078467593105</v>
      </c>
      <c r="D158" s="326">
        <f t="shared" si="45"/>
        <v>2.6444181435836978</v>
      </c>
      <c r="E158" s="326">
        <f t="shared" si="40"/>
        <v>19.465367399254241</v>
      </c>
      <c r="F158" s="326">
        <f t="shared" si="46"/>
        <v>19.465367399254241</v>
      </c>
      <c r="G158" s="326">
        <f t="shared" si="47"/>
        <v>99.338650427904668</v>
      </c>
      <c r="H158" s="311">
        <f t="shared" ref="H158:H189" si="71">dv(S157)</f>
        <v>0.02</v>
      </c>
      <c r="I158" s="326">
        <f t="shared" si="48"/>
        <v>1.9738938783581035</v>
      </c>
      <c r="J158" s="326">
        <f t="shared" si="37"/>
        <v>42.18</v>
      </c>
      <c r="K158" s="333">
        <f t="shared" si="49"/>
        <v>-1</v>
      </c>
      <c r="L158" s="321">
        <f t="shared" si="50"/>
        <v>2.6244181435836977</v>
      </c>
      <c r="M158" s="321">
        <f t="shared" si="51"/>
        <v>2.634418143583698</v>
      </c>
      <c r="N158" s="326">
        <f t="shared" si="52"/>
        <v>-3.6833755749849928E-2</v>
      </c>
      <c r="O158" s="326">
        <f t="shared" si="38"/>
        <v>1.0016492211610967E-3</v>
      </c>
      <c r="P158" s="330">
        <f t="shared" si="41"/>
        <v>48.808468107220008</v>
      </c>
      <c r="Q158" s="326">
        <f t="shared" si="53"/>
        <v>58.285581568222263</v>
      </c>
      <c r="R158" s="276">
        <f>IF(H158&gt;0, rate1(1,$L$52,$L$51,$L$54,L158,$L$53,$L$50,P158),"")</f>
        <v>3073.4172232092069</v>
      </c>
      <c r="S158" s="321">
        <f t="shared" si="54"/>
        <v>18.933197089542876</v>
      </c>
      <c r="T158" s="321">
        <f t="shared" si="55"/>
        <v>2.053942504838039E-3</v>
      </c>
      <c r="U158" s="326">
        <f t="shared" si="39"/>
        <v>2.6444181435836978</v>
      </c>
      <c r="V158" s="334">
        <f t="shared" si="56"/>
        <v>2.6444181435836978</v>
      </c>
      <c r="W158" s="326">
        <f t="shared" si="57"/>
        <v>4.2074718088791485E-4</v>
      </c>
      <c r="X158" s="326">
        <f t="shared" si="58"/>
        <v>59.434003151692728</v>
      </c>
      <c r="Y158" s="326">
        <f t="shared" si="42"/>
        <v>49.179715962243272</v>
      </c>
      <c r="Z158" s="107">
        <f>IF(H158&gt;0, rate1(1,$L$52,$L$51,$L$54,U158,$L$53,$L$50,Y158),"")</f>
        <v>3089.5717877715324</v>
      </c>
      <c r="AA158" s="334">
        <f t="shared" si="59"/>
        <v>19.205297303996545</v>
      </c>
      <c r="AB158" s="334">
        <f t="shared" si="60"/>
        <v>-2.3111250196147562E-5</v>
      </c>
      <c r="AC158" s="326">
        <f t="shared" si="61"/>
        <v>2.053942504838039E-3</v>
      </c>
      <c r="AD158" s="326">
        <f t="shared" si="62"/>
        <v>-9.737370911254926</v>
      </c>
      <c r="AE158" s="326">
        <f t="shared" si="63"/>
        <v>125.71206580541617</v>
      </c>
      <c r="AF158" s="326">
        <f t="shared" si="64"/>
        <v>1025.2363264090034</v>
      </c>
      <c r="AG158" s="326">
        <f t="shared" si="65"/>
        <v>1022.8057928168056</v>
      </c>
      <c r="AH158" s="326">
        <f t="shared" si="66"/>
        <v>2.6246055058213749</v>
      </c>
      <c r="AI158" s="326">
        <f t="shared" si="67"/>
        <v>0.66829276849478614</v>
      </c>
      <c r="AJ158" s="391">
        <f t="shared" si="68"/>
        <v>0.51597659695083586</v>
      </c>
      <c r="AK158" s="335">
        <f t="shared" si="69"/>
        <v>0.34061873183699309</v>
      </c>
      <c r="AL158" s="41">
        <f t="shared" si="70"/>
        <v>7.8321825704815509E-2</v>
      </c>
      <c r="AM158" s="8" cm="1">
        <f t="array" ref="AM158">Balance($B$8,$B$11,$B$12,$H$7,B158,AK158,AL158)</f>
        <v>0.30935938651952871</v>
      </c>
      <c r="AN158" s="8" cm="1">
        <f t="array" ref="AN158">getStorageByWaterLevel(B157)</f>
        <v>6.880952932506694E-2</v>
      </c>
      <c r="BA158" s="8"/>
    </row>
    <row r="159" spans="1:53" x14ac:dyDescent="0.25">
      <c r="A159" s="115"/>
      <c r="B159" s="326">
        <f t="shared" si="43"/>
        <v>1025.2363264090034</v>
      </c>
      <c r="C159" s="326">
        <f t="shared" si="44"/>
        <v>1022.8057928168056</v>
      </c>
      <c r="D159" s="326">
        <f t="shared" si="45"/>
        <v>2.6246055058213749</v>
      </c>
      <c r="E159" s="326">
        <f t="shared" si="40"/>
        <v>19.465367399254241</v>
      </c>
      <c r="F159" s="326">
        <f t="shared" si="46"/>
        <v>19.465367399254241</v>
      </c>
      <c r="G159" s="326">
        <f t="shared" si="47"/>
        <v>97.105704049692207</v>
      </c>
      <c r="H159" s="311">
        <f t="shared" si="71"/>
        <v>0.02</v>
      </c>
      <c r="I159" s="326">
        <f t="shared" si="48"/>
        <v>1.9444268737582207</v>
      </c>
      <c r="J159" s="326">
        <f t="shared" si="37"/>
        <v>42.18</v>
      </c>
      <c r="K159" s="333">
        <f t="shared" si="49"/>
        <v>-1</v>
      </c>
      <c r="L159" s="321">
        <f t="shared" si="50"/>
        <v>2.6046055058213748</v>
      </c>
      <c r="M159" s="321">
        <f t="shared" si="51"/>
        <v>2.6146055058213751</v>
      </c>
      <c r="N159" s="326">
        <f t="shared" si="52"/>
        <v>-3.656038807148132E-2</v>
      </c>
      <c r="O159" s="326">
        <f t="shared" si="38"/>
        <v>1.0016492211610967E-3</v>
      </c>
      <c r="P159" s="330">
        <f t="shared" si="41"/>
        <v>48.318486269198068</v>
      </c>
      <c r="Q159" s="326">
        <f t="shared" si="53"/>
        <v>56.035875081797222</v>
      </c>
      <c r="R159" s="276">
        <f>IF(H159&gt;0, rate1(1,$L$52,$L$51,$L$54,L159,$L$53,$L$50,P159),"")</f>
        <v>3051.980056646029</v>
      </c>
      <c r="S159" s="321">
        <f t="shared" si="54"/>
        <v>18.330267778696829</v>
      </c>
      <c r="T159" s="321">
        <f t="shared" si="55"/>
        <v>2.1096262641955854E-3</v>
      </c>
      <c r="U159" s="326">
        <f t="shared" si="39"/>
        <v>2.6246055058213749</v>
      </c>
      <c r="V159" s="334">
        <f t="shared" si="56"/>
        <v>2.6246055058213749</v>
      </c>
      <c r="W159" s="326">
        <f t="shared" si="57"/>
        <v>4.1446611418383128E-4</v>
      </c>
      <c r="X159" s="326">
        <f t="shared" si="58"/>
        <v>57.167120276781098</v>
      </c>
      <c r="Y159" s="326">
        <f t="shared" si="42"/>
        <v>48.688797486426921</v>
      </c>
      <c r="Z159" s="107">
        <f>IF(H159&gt;0, rate1(1,$L$52,$L$51,$L$54,U159,$L$53,$L$50,Y159),"")</f>
        <v>3068.1937387918892</v>
      </c>
      <c r="AA159" s="334">
        <f t="shared" si="59"/>
        <v>18.601496237114642</v>
      </c>
      <c r="AB159" s="334">
        <f t="shared" si="60"/>
        <v>-2.3547209203152004E-5</v>
      </c>
      <c r="AC159" s="326">
        <f t="shared" si="61"/>
        <v>2.1096262641955854E-3</v>
      </c>
      <c r="AD159" s="326">
        <f t="shared" si="62"/>
        <v>-9.4803522023964444</v>
      </c>
      <c r="AE159" s="326">
        <f t="shared" si="63"/>
        <v>123.46077277265023</v>
      </c>
      <c r="AF159" s="326">
        <f t="shared" si="64"/>
        <v>1025.1976563946678</v>
      </c>
      <c r="AG159" s="326">
        <f t="shared" si="65"/>
        <v>1022.8036831905414</v>
      </c>
      <c r="AH159" s="326">
        <f t="shared" si="66"/>
        <v>2.6047908890560718</v>
      </c>
      <c r="AI159" s="326">
        <f t="shared" si="67"/>
        <v>0.69123199530797641</v>
      </c>
      <c r="AJ159" s="391">
        <f t="shared" si="68"/>
        <v>0.51616860583842139</v>
      </c>
      <c r="AK159" s="335">
        <f t="shared" si="69"/>
        <v>0.34068511913870608</v>
      </c>
      <c r="AL159" s="41">
        <f t="shared" si="70"/>
        <v>7.8350014293790612E-2</v>
      </c>
      <c r="AM159" s="8" cm="1">
        <f t="array" ref="AM159">Balance($B$8,$B$11,$B$12,$H$7,B159,AK159,AL159)</f>
        <v>0.31773825360922686</v>
      </c>
      <c r="AN159" s="8" cm="1">
        <f t="array" ref="AN159">getStorageByWaterLevel(B158)</f>
        <v>7.1609423058682647E-2</v>
      </c>
      <c r="BA159" s="8"/>
    </row>
    <row r="160" spans="1:53" x14ac:dyDescent="0.25">
      <c r="A160" s="115"/>
      <c r="B160" s="326">
        <f t="shared" si="43"/>
        <v>1025.1976563946678</v>
      </c>
      <c r="C160" s="326">
        <f t="shared" si="44"/>
        <v>1022.8036831905414</v>
      </c>
      <c r="D160" s="326">
        <f t="shared" si="45"/>
        <v>2.6047908890560718</v>
      </c>
      <c r="E160" s="326">
        <f t="shared" si="40"/>
        <v>19.465367399254241</v>
      </c>
      <c r="F160" s="326">
        <f t="shared" si="46"/>
        <v>19.465367399254241</v>
      </c>
      <c r="G160" s="326">
        <f t="shared" si="47"/>
        <v>94.906254065256277</v>
      </c>
      <c r="H160" s="311">
        <f t="shared" si="71"/>
        <v>0.02</v>
      </c>
      <c r="I160" s="326">
        <f t="shared" si="48"/>
        <v>1.915178563301106</v>
      </c>
      <c r="J160" s="326">
        <f t="shared" si="37"/>
        <v>42.18</v>
      </c>
      <c r="K160" s="333">
        <f t="shared" si="49"/>
        <v>-1</v>
      </c>
      <c r="L160" s="321">
        <f t="shared" si="50"/>
        <v>2.5847908890560718</v>
      </c>
      <c r="M160" s="321">
        <f t="shared" si="51"/>
        <v>2.594790889056072</v>
      </c>
      <c r="N160" s="326">
        <f t="shared" si="52"/>
        <v>-3.628694584419101E-2</v>
      </c>
      <c r="O160" s="326">
        <f t="shared" si="38"/>
        <v>1.0016492211610967E-3</v>
      </c>
      <c r="P160" s="330">
        <f t="shared" si="41"/>
        <v>47.829696626857199</v>
      </c>
      <c r="Q160" s="326">
        <f t="shared" si="53"/>
        <v>53.819786982768044</v>
      </c>
      <c r="R160" s="276">
        <f>IF(H160&gt;0, rate1(1,$L$52,$L$51,$L$54,L160,$L$53,$L$50,P160),"")</f>
        <v>3030.4624319171521</v>
      </c>
      <c r="S160" s="321">
        <f t="shared" si="54"/>
        <v>17.730354229222318</v>
      </c>
      <c r="T160" s="321">
        <f t="shared" si="55"/>
        <v>2.1689287236255814E-3</v>
      </c>
      <c r="U160" s="326">
        <f t="shared" si="39"/>
        <v>2.6047908890560718</v>
      </c>
      <c r="V160" s="334">
        <f t="shared" si="56"/>
        <v>2.6047908890560718</v>
      </c>
      <c r="W160" s="326">
        <f t="shared" si="57"/>
        <v>4.0823166343528783E-4</v>
      </c>
      <c r="X160" s="326">
        <f t="shared" si="58"/>
        <v>54.933983512271517</v>
      </c>
      <c r="Y160" s="326">
        <f t="shared" si="42"/>
        <v>48.199066364260219</v>
      </c>
      <c r="Z160" s="107">
        <f>IF(H160&gt;0, rate1(1,$L$52,$L$51,$L$54,U160,$L$53,$L$50,Y160),"")</f>
        <v>3046.7351971142339</v>
      </c>
      <c r="AA160" s="334">
        <f t="shared" si="59"/>
        <v>18.000755184350858</v>
      </c>
      <c r="AB160" s="334">
        <f t="shared" si="60"/>
        <v>-2.4012560560313452E-5</v>
      </c>
      <c r="AC160" s="326">
        <f t="shared" si="61"/>
        <v>2.1689287236255814E-3</v>
      </c>
      <c r="AD160" s="326">
        <f t="shared" si="62"/>
        <v>-9.2211421159880249</v>
      </c>
      <c r="AE160" s="326">
        <f t="shared" si="63"/>
        <v>121.16711700387467</v>
      </c>
      <c r="AF160" s="326">
        <f t="shared" si="64"/>
        <v>1025.1592005201001</v>
      </c>
      <c r="AG160" s="326">
        <f t="shared" si="65"/>
        <v>1022.8015142618177</v>
      </c>
      <c r="AH160" s="326">
        <f t="shared" si="66"/>
        <v>2.5849742886466172</v>
      </c>
      <c r="AI160" s="326">
        <f t="shared" si="67"/>
        <v>0.7157088306992998</v>
      </c>
      <c r="AJ160" s="391">
        <f t="shared" si="68"/>
        <v>0.51636741384694895</v>
      </c>
      <c r="AK160" s="335">
        <f t="shared" si="69"/>
        <v>0.34075224170827212</v>
      </c>
      <c r="AL160" s="41">
        <f t="shared" si="70"/>
        <v>7.8379170459352707E-2</v>
      </c>
      <c r="AM160" s="8" cm="1">
        <f t="array" ref="AM160">Balance($B$8,$B$11,$B$12,$H$7,B160,AK160,AL160)</f>
        <v>0.32621912775410805</v>
      </c>
      <c r="AN160" s="8" cm="1">
        <f t="array" ref="AN160">getStorageByWaterLevel(B159)</f>
        <v>7.4446317213576557E-2</v>
      </c>
      <c r="BA160" s="8"/>
    </row>
    <row r="161" spans="1:53" x14ac:dyDescent="0.25">
      <c r="A161" s="115"/>
      <c r="B161" s="326">
        <f t="shared" si="43"/>
        <v>1025.1592005201001</v>
      </c>
      <c r="C161" s="326">
        <f t="shared" si="44"/>
        <v>1022.8015142618177</v>
      </c>
      <c r="D161" s="326">
        <f t="shared" si="45"/>
        <v>2.5849742886466172</v>
      </c>
      <c r="E161" s="326">
        <f t="shared" si="40"/>
        <v>19.465367399254241</v>
      </c>
      <c r="F161" s="326">
        <f t="shared" si="46"/>
        <v>19.465367399254241</v>
      </c>
      <c r="G161" s="326">
        <f t="shared" si="47"/>
        <v>92.740053502167683</v>
      </c>
      <c r="H161" s="311">
        <f t="shared" si="71"/>
        <v>0.02</v>
      </c>
      <c r="I161" s="326">
        <f t="shared" si="48"/>
        <v>1.8861490066258739</v>
      </c>
      <c r="J161" s="326">
        <f t="shared" si="37"/>
        <v>42.18</v>
      </c>
      <c r="K161" s="333">
        <f t="shared" si="49"/>
        <v>-1</v>
      </c>
      <c r="L161" s="321">
        <f t="shared" si="50"/>
        <v>2.5649742886466171</v>
      </c>
      <c r="M161" s="321">
        <f t="shared" si="51"/>
        <v>2.5749742886466169</v>
      </c>
      <c r="N161" s="326">
        <f t="shared" si="52"/>
        <v>-3.6013428989764229E-2</v>
      </c>
      <c r="O161" s="326">
        <f t="shared" si="38"/>
        <v>1.0016492211610967E-3</v>
      </c>
      <c r="P161" s="330">
        <f t="shared" si="41"/>
        <v>47.34210575602048</v>
      </c>
      <c r="Q161" s="326">
        <f t="shared" si="53"/>
        <v>51.637070375651696</v>
      </c>
      <c r="R161" s="276">
        <f>IF(H161&gt;0, rate1(1,$L$52,$L$51,$L$54,L161,$L$53,$L$50,P161),"")</f>
        <v>3008.864380487611</v>
      </c>
      <c r="S161" s="321">
        <f t="shared" si="54"/>
        <v>17.133390916118884</v>
      </c>
      <c r="T161" s="321">
        <f t="shared" si="55"/>
        <v>2.2322293668458242E-3</v>
      </c>
      <c r="U161" s="326">
        <f t="shared" si="39"/>
        <v>2.5849742886466172</v>
      </c>
      <c r="V161" s="334">
        <f t="shared" si="56"/>
        <v>2.5849742886466172</v>
      </c>
      <c r="W161" s="326">
        <f t="shared" si="57"/>
        <v>4.0204384134945315E-4</v>
      </c>
      <c r="X161" s="326">
        <f t="shared" si="58"/>
        <v>52.734345997518567</v>
      </c>
      <c r="Y161" s="326">
        <f t="shared" si="42"/>
        <v>47.710529109232205</v>
      </c>
      <c r="Z161" s="107">
        <f>IF(H161&gt;0, rate1(1,$L$52,$L$51,$L$54,U161,$L$53,$L$50,Y161),"")</f>
        <v>3025.1961856134103</v>
      </c>
      <c r="AA161" s="334">
        <f t="shared" si="59"/>
        <v>17.403009710954002</v>
      </c>
      <c r="AB161" s="334">
        <f t="shared" si="60"/>
        <v>-2.4510370257292874E-5</v>
      </c>
      <c r="AC161" s="326">
        <f t="shared" si="61"/>
        <v>2.2322293668458242E-3</v>
      </c>
      <c r="AD161" s="326">
        <f t="shared" si="62"/>
        <v>-8.9596527565894011</v>
      </c>
      <c r="AE161" s="326">
        <f t="shared" si="63"/>
        <v>118.82752403952655</v>
      </c>
      <c r="AF161" s="326">
        <f t="shared" si="64"/>
        <v>1025.1209548617435</v>
      </c>
      <c r="AG161" s="326">
        <f t="shared" si="65"/>
        <v>1022.7992820324508</v>
      </c>
      <c r="AH161" s="326">
        <f t="shared" si="66"/>
        <v>2.5651556998469758</v>
      </c>
      <c r="AI161" s="326">
        <f t="shared" si="67"/>
        <v>0.74188434059100838</v>
      </c>
      <c r="AJ161" s="391">
        <f t="shared" si="68"/>
        <v>0.5165734928304464</v>
      </c>
      <c r="AK161" s="335">
        <f t="shared" si="69"/>
        <v>0.3408201669523952</v>
      </c>
      <c r="AL161" s="41">
        <f t="shared" si="70"/>
        <v>7.8409359057831599E-2</v>
      </c>
      <c r="AM161" s="8" cm="1">
        <f t="array" ref="AM161">Balance($B$8,$B$11,$B$12,$H$7,B161,AK161,AL161)</f>
        <v>0.33480004818329911</v>
      </c>
      <c r="AN161" s="8" cm="1">
        <f t="array" ref="AN161">getStorageByWaterLevel(B160)</f>
        <v>7.7319555094118309E-2</v>
      </c>
      <c r="BA161" s="8"/>
    </row>
    <row r="162" spans="1:53" x14ac:dyDescent="0.25">
      <c r="A162" s="115"/>
      <c r="B162" s="326">
        <f t="shared" si="43"/>
        <v>1025.1209548617435</v>
      </c>
      <c r="C162" s="326">
        <f t="shared" si="44"/>
        <v>1022.7992820324508</v>
      </c>
      <c r="D162" s="326">
        <f t="shared" si="45"/>
        <v>2.5651556998469758</v>
      </c>
      <c r="E162" s="326">
        <f t="shared" si="40"/>
        <v>19.465367399254241</v>
      </c>
      <c r="F162" s="326">
        <f t="shared" si="46"/>
        <v>19.465367399254241</v>
      </c>
      <c r="G162" s="326">
        <f t="shared" si="47"/>
        <v>90.606855255053631</v>
      </c>
      <c r="H162" s="311">
        <f t="shared" si="71"/>
        <v>0.02</v>
      </c>
      <c r="I162" s="326">
        <f t="shared" si="48"/>
        <v>1.8573382634341216</v>
      </c>
      <c r="J162" s="326">
        <f t="shared" si="37"/>
        <v>42.18</v>
      </c>
      <c r="K162" s="333">
        <f t="shared" si="49"/>
        <v>-1</v>
      </c>
      <c r="L162" s="321">
        <f t="shared" si="50"/>
        <v>2.5451556998469758</v>
      </c>
      <c r="M162" s="321">
        <f t="shared" si="51"/>
        <v>2.555155699846976</v>
      </c>
      <c r="N162" s="326">
        <f t="shared" si="52"/>
        <v>-3.5739837428483412E-2</v>
      </c>
      <c r="O162" s="326">
        <f t="shared" si="38"/>
        <v>1.0016492211610967E-3</v>
      </c>
      <c r="P162" s="330">
        <f t="shared" si="41"/>
        <v>46.855720316029284</v>
      </c>
      <c r="Q162" s="326">
        <f t="shared" si="53"/>
        <v>49.487478232080854</v>
      </c>
      <c r="R162" s="276">
        <f>IF(H162&gt;0, rate1(1,$L$52,$L$51,$L$54,L162,$L$53,$L$50,P162),"")</f>
        <v>2987.1859452511808</v>
      </c>
      <c r="S162" s="321">
        <f t="shared" si="54"/>
        <v>16.539310816987463</v>
      </c>
      <c r="T162" s="321">
        <f t="shared" si="55"/>
        <v>2.2999628393694832E-3</v>
      </c>
      <c r="U162" s="326">
        <f t="shared" si="39"/>
        <v>2.5651556998469758</v>
      </c>
      <c r="V162" s="334">
        <f t="shared" si="56"/>
        <v>2.5651556998469758</v>
      </c>
      <c r="W162" s="326">
        <f t="shared" si="57"/>
        <v>3.9590266065570034E-4</v>
      </c>
      <c r="X162" s="326">
        <f t="shared" si="58"/>
        <v>50.567960739029012</v>
      </c>
      <c r="Y162" s="326">
        <f t="shared" si="42"/>
        <v>47.223192317053105</v>
      </c>
      <c r="Z162" s="107">
        <f>IF(H162&gt;0, rate1(1,$L$52,$L$51,$L$54,U162,$L$53,$L$50,Y162),"")</f>
        <v>3003.5767383366556</v>
      </c>
      <c r="AA162" s="334">
        <f t="shared" si="59"/>
        <v>16.808193930458902</v>
      </c>
      <c r="AB162" s="334">
        <f t="shared" si="60"/>
        <v>-2.5044142448991801E-5</v>
      </c>
      <c r="AC162" s="326">
        <f t="shared" si="61"/>
        <v>2.2999628393694832E-3</v>
      </c>
      <c r="AD162" s="326">
        <f t="shared" si="62"/>
        <v>-8.695792670060202</v>
      </c>
      <c r="AE162" s="326">
        <f t="shared" si="63"/>
        <v>116.43817142942419</v>
      </c>
      <c r="AF162" s="326">
        <f t="shared" si="64"/>
        <v>1025.0829150614757</v>
      </c>
      <c r="AG162" s="326">
        <f t="shared" si="65"/>
        <v>1022.7969820696114</v>
      </c>
      <c r="AH162" s="326">
        <f t="shared" si="66"/>
        <v>2.5453351178031403</v>
      </c>
      <c r="AI162" s="326">
        <f t="shared" si="67"/>
        <v>0.76994297694316727</v>
      </c>
      <c r="AJ162" s="391">
        <f t="shared" si="68"/>
        <v>0.51678736587959728</v>
      </c>
      <c r="AK162" s="335">
        <f t="shared" si="69"/>
        <v>0.34088896934583401</v>
      </c>
      <c r="AL162" s="41">
        <f t="shared" si="70"/>
        <v>7.8440651739317732E-2</v>
      </c>
      <c r="AM162" s="8" cm="1">
        <f t="array" ref="AM162">Balance($B$8,$B$11,$B$12,$H$7,B162,AK162,AL162)</f>
        <v>0.34347919752755035</v>
      </c>
      <c r="AN162" s="8" cm="1">
        <f t="array" ref="AN162">getStorageByWaterLevel(B161)</f>
        <v>8.0228527695646548E-2</v>
      </c>
      <c r="BA162" s="8"/>
    </row>
    <row r="163" spans="1:53" x14ac:dyDescent="0.25">
      <c r="A163" s="115"/>
      <c r="B163" s="326">
        <f t="shared" si="43"/>
        <v>1025.0829150614757</v>
      </c>
      <c r="C163" s="326">
        <f t="shared" si="44"/>
        <v>1022.7969820696114</v>
      </c>
      <c r="D163" s="326">
        <f t="shared" si="45"/>
        <v>2.5453351178031403</v>
      </c>
      <c r="E163" s="326">
        <f t="shared" si="40"/>
        <v>19.465367399254241</v>
      </c>
      <c r="F163" s="326">
        <f t="shared" si="46"/>
        <v>19.465367399254241</v>
      </c>
      <c r="G163" s="326">
        <f t="shared" si="47"/>
        <v>88.506412085507179</v>
      </c>
      <c r="H163" s="311">
        <f t="shared" si="71"/>
        <v>0.02</v>
      </c>
      <c r="I163" s="326">
        <f t="shared" si="48"/>
        <v>1.8287463934913832</v>
      </c>
      <c r="J163" s="326">
        <f t="shared" si="37"/>
        <v>42.18</v>
      </c>
      <c r="K163" s="333">
        <f t="shared" si="49"/>
        <v>-1</v>
      </c>
      <c r="L163" s="321">
        <f t="shared" si="50"/>
        <v>2.5253351178031402</v>
      </c>
      <c r="M163" s="321">
        <f t="shared" si="51"/>
        <v>2.5353351178031405</v>
      </c>
      <c r="N163" s="326">
        <f t="shared" si="52"/>
        <v>-3.5466171079097109E-2</v>
      </c>
      <c r="O163" s="326">
        <f t="shared" si="38"/>
        <v>1.0016492211610967E-3</v>
      </c>
      <c r="P163" s="330">
        <f t="shared" si="41"/>
        <v>46.370547051476841</v>
      </c>
      <c r="Q163" s="326">
        <f t="shared" si="53"/>
        <v>47.370763390714423</v>
      </c>
      <c r="R163" s="276">
        <f>IF(H163&gt;0, rate1(1,$L$52,$L$51,$L$54,L163,$L$53,$L$50,P163),"")</f>
        <v>2965.4271808751655</v>
      </c>
      <c r="S163" s="321">
        <f t="shared" si="54"/>
        <v>15.94804534852644</v>
      </c>
      <c r="T163" s="321">
        <f t="shared" si="55"/>
        <v>2.3726293473275636E-3</v>
      </c>
      <c r="U163" s="326">
        <f t="shared" si="39"/>
        <v>2.5453351178031403</v>
      </c>
      <c r="V163" s="334">
        <f t="shared" si="56"/>
        <v>2.5453351178031403</v>
      </c>
      <c r="W163" s="326">
        <f t="shared" si="57"/>
        <v>3.8980813409406068E-4</v>
      </c>
      <c r="X163" s="326">
        <f t="shared" si="58"/>
        <v>48.43458061037358</v>
      </c>
      <c r="Y163" s="326">
        <f t="shared" si="42"/>
        <v>46.737062667350457</v>
      </c>
      <c r="Z163" s="107">
        <f>IF(H163&gt;0, rate1(1,$L$52,$L$51,$L$54,U163,$L$53,$L$50,Y163),"")</f>
        <v>2981.8769008414083</v>
      </c>
      <c r="AA163" s="334">
        <f t="shared" si="59"/>
        <v>16.216240443473435</v>
      </c>
      <c r="AB163" s="334">
        <f t="shared" si="60"/>
        <v>-2.5617900528198972E-5</v>
      </c>
      <c r="AC163" s="326">
        <f t="shared" si="61"/>
        <v>2.3726293473275636E-3</v>
      </c>
      <c r="AD163" s="326">
        <f t="shared" si="62"/>
        <v>-8.4294666684989021</v>
      </c>
      <c r="AE163" s="326">
        <f t="shared" si="63"/>
        <v>113.99496935321457</v>
      </c>
      <c r="AF163" s="326">
        <f t="shared" si="64"/>
        <v>1025.0450762610492</v>
      </c>
      <c r="AG163" s="326">
        <f t="shared" si="65"/>
        <v>1022.7946094402641</v>
      </c>
      <c r="AH163" s="326">
        <f t="shared" si="66"/>
        <v>2.5255125375494929</v>
      </c>
      <c r="AI163" s="326">
        <f t="shared" si="67"/>
        <v>0.80009698522671069</v>
      </c>
      <c r="AJ163" s="391">
        <f t="shared" si="68"/>
        <v>0.51700961504216025</v>
      </c>
      <c r="AK163" s="335">
        <f t="shared" si="69"/>
        <v>0.34095873145770056</v>
      </c>
      <c r="AL163" s="41">
        <f t="shared" si="70"/>
        <v>7.8473127934085202E-2</v>
      </c>
      <c r="AM163" s="8" cm="1">
        <f t="array" ref="AM163">Balance($B$8,$B$11,$B$12,$H$7,B163,AK163,AL163)</f>
        <v>0.35225491904954898</v>
      </c>
      <c r="AN163" s="8" cm="1">
        <f t="array" ref="AN163">getStorageByWaterLevel(B162)</f>
        <v>8.3172679303092689E-2</v>
      </c>
      <c r="BA163" s="8"/>
    </row>
    <row r="164" spans="1:53" x14ac:dyDescent="0.25">
      <c r="A164" s="115"/>
      <c r="B164" s="326">
        <f t="shared" si="43"/>
        <v>1025.0450762610492</v>
      </c>
      <c r="C164" s="326">
        <f t="shared" si="44"/>
        <v>1022.7946094402641</v>
      </c>
      <c r="D164" s="326">
        <f t="shared" si="45"/>
        <v>2.5255125375494929</v>
      </c>
      <c r="E164" s="326">
        <f t="shared" si="40"/>
        <v>19.465367399254241</v>
      </c>
      <c r="F164" s="326">
        <f t="shared" si="46"/>
        <v>19.465367399254241</v>
      </c>
      <c r="G164" s="326">
        <f t="shared" si="47"/>
        <v>86.438476621952972</v>
      </c>
      <c r="H164" s="311">
        <f t="shared" si="71"/>
        <v>0.02</v>
      </c>
      <c r="I164" s="326">
        <f t="shared" si="48"/>
        <v>1.80037345662804</v>
      </c>
      <c r="J164" s="326">
        <f t="shared" si="37"/>
        <v>42.18</v>
      </c>
      <c r="K164" s="333">
        <f t="shared" si="49"/>
        <v>-1</v>
      </c>
      <c r="L164" s="321">
        <f t="shared" si="50"/>
        <v>2.5055125375494929</v>
      </c>
      <c r="M164" s="321">
        <f t="shared" si="51"/>
        <v>2.5155125375494931</v>
      </c>
      <c r="N164" s="326">
        <f t="shared" si="52"/>
        <v>-3.5192429858770247E-2</v>
      </c>
      <c r="O164" s="326">
        <f t="shared" si="38"/>
        <v>1.0016492211610967E-3</v>
      </c>
      <c r="P164" s="330">
        <f t="shared" si="41"/>
        <v>45.886592793981848</v>
      </c>
      <c r="Q164" s="326">
        <f t="shared" si="53"/>
        <v>45.286678557104047</v>
      </c>
      <c r="R164" s="276">
        <f>IF(H164&gt;0, rate1(1,$L$52,$L$51,$L$54,L164,$L$53,$L$50,P164),"")</f>
        <v>2943.5881541541617</v>
      </c>
      <c r="S164" s="321">
        <f t="shared" si="54"/>
        <v>15.359524299793906</v>
      </c>
      <c r="T164" s="321">
        <f t="shared" si="55"/>
        <v>2.4508075005851932E-3</v>
      </c>
      <c r="U164" s="326">
        <f t="shared" si="39"/>
        <v>2.5255125375494929</v>
      </c>
      <c r="V164" s="334">
        <f t="shared" si="56"/>
        <v>2.5255125375494929</v>
      </c>
      <c r="W164" s="326">
        <f t="shared" si="57"/>
        <v>3.83760274412559E-4</v>
      </c>
      <c r="X164" s="326">
        <f t="shared" si="58"/>
        <v>46.333958352053706</v>
      </c>
      <c r="Y164" s="326">
        <f t="shared" si="42"/>
        <v>46.252146925403864</v>
      </c>
      <c r="Z164" s="107">
        <f>IF(H164&gt;0, rate1(1,$L$52,$L$51,$L$54,U164,$L$53,$L$50,Y164),"")</f>
        <v>2960.0967305418876</v>
      </c>
      <c r="AA164" s="334">
        <f t="shared" si="59"/>
        <v>15.627080273365436</v>
      </c>
      <c r="AB164" s="334">
        <f t="shared" si="60"/>
        <v>-2.6236286889827976E-5</v>
      </c>
      <c r="AC164" s="326">
        <f t="shared" si="61"/>
        <v>2.4508075005851932E-3</v>
      </c>
      <c r="AD164" s="326">
        <f t="shared" si="62"/>
        <v>-8.1605756450575928</v>
      </c>
      <c r="AE164" s="326">
        <f t="shared" si="63"/>
        <v>111.49353953194863</v>
      </c>
      <c r="AF164" s="326">
        <f t="shared" si="64"/>
        <v>1025.0074330236898</v>
      </c>
      <c r="AG164" s="326">
        <f t="shared" si="65"/>
        <v>1022.7921586327635</v>
      </c>
      <c r="AH164" s="326">
        <f t="shared" si="66"/>
        <v>2.5056879540055772</v>
      </c>
      <c r="AI164" s="326">
        <f t="shared" si="67"/>
        <v>0.83259184785292473</v>
      </c>
      <c r="AJ164" s="391">
        <f t="shared" si="68"/>
        <v>0.51724089055545275</v>
      </c>
      <c r="AK164" s="335">
        <f t="shared" si="69"/>
        <v>0.34102954517118339</v>
      </c>
      <c r="AL164" s="41">
        <f t="shared" si="70"/>
        <v>7.8506876024922068E-2</v>
      </c>
      <c r="AM164" s="8" cm="1">
        <f t="array" ref="AM164">Balance($B$8,$B$11,$B$12,$H$7,B164,AK164,AL164)</f>
        <v>0.36112573710402546</v>
      </c>
      <c r="AN164" s="8" cm="1">
        <f t="array" ref="AN164">getStorageByWaterLevel(B163)</f>
        <v>8.615151409796204E-2</v>
      </c>
      <c r="BA164" s="8"/>
    </row>
    <row r="165" spans="1:53" x14ac:dyDescent="0.25">
      <c r="A165" s="115"/>
      <c r="B165" s="326">
        <f t="shared" si="43"/>
        <v>1025.0074330236898</v>
      </c>
      <c r="C165" s="326">
        <f t="shared" si="44"/>
        <v>1022.7921586327635</v>
      </c>
      <c r="D165" s="326">
        <f t="shared" si="45"/>
        <v>2.5056879540055772</v>
      </c>
      <c r="E165" s="326">
        <f t="shared" si="40"/>
        <v>19.465367399254241</v>
      </c>
      <c r="F165" s="326">
        <f t="shared" si="46"/>
        <v>19.465367399254241</v>
      </c>
      <c r="G165" s="326">
        <f t="shared" si="47"/>
        <v>84.402801359569651</v>
      </c>
      <c r="H165" s="311">
        <f t="shared" si="71"/>
        <v>0.02</v>
      </c>
      <c r="I165" s="326">
        <f t="shared" si="48"/>
        <v>1.7722195127410487</v>
      </c>
      <c r="J165" s="326">
        <f t="shared" si="37"/>
        <v>42.18</v>
      </c>
      <c r="K165" s="333">
        <f t="shared" si="49"/>
        <v>-1</v>
      </c>
      <c r="L165" s="321">
        <f t="shared" si="50"/>
        <v>2.4856879540055772</v>
      </c>
      <c r="M165" s="321">
        <f t="shared" si="51"/>
        <v>2.495687954005577</v>
      </c>
      <c r="N165" s="326">
        <f t="shared" si="52"/>
        <v>-3.4918613683018407E-2</v>
      </c>
      <c r="O165" s="326">
        <f t="shared" si="38"/>
        <v>1.0016492211610967E-3</v>
      </c>
      <c r="P165" s="330">
        <f t="shared" si="41"/>
        <v>45.403864464026903</v>
      </c>
      <c r="Q165" s="326">
        <f t="shared" si="53"/>
        <v>43.234976303616797</v>
      </c>
      <c r="R165" s="276">
        <f>IF(H165&gt;0, rate1(1,$L$52,$L$51,$L$54,L165,$L$53,$L$50,P165),"")</f>
        <v>2921.6689443740984</v>
      </c>
      <c r="S165" s="321">
        <f t="shared" si="54"/>
        <v>14.773675762073575</v>
      </c>
      <c r="T165" s="321">
        <f t="shared" si="55"/>
        <v>2.5351702977623701E-3</v>
      </c>
      <c r="U165" s="326">
        <f t="shared" si="39"/>
        <v>2.5056879540055772</v>
      </c>
      <c r="V165" s="334">
        <f t="shared" si="56"/>
        <v>2.5056879540055772</v>
      </c>
      <c r="W165" s="326">
        <f t="shared" si="57"/>
        <v>3.7775909438320099E-4</v>
      </c>
      <c r="X165" s="326">
        <f t="shared" si="58"/>
        <v>44.265846571425222</v>
      </c>
      <c r="Y165" s="326">
        <f t="shared" si="42"/>
        <v>45.768451943943191</v>
      </c>
      <c r="Z165" s="107">
        <f>IF(H165&gt;0, rate1(1,$L$52,$L$51,$L$54,U165,$L$53,$L$50,Y165),"")</f>
        <v>2938.2362970657246</v>
      </c>
      <c r="AA165" s="334">
        <f t="shared" si="59"/>
        <v>15.04064279869638</v>
      </c>
      <c r="AB165" s="334">
        <f t="shared" si="60"/>
        <v>-2.690468661579187E-5</v>
      </c>
      <c r="AC165" s="326">
        <f t="shared" si="61"/>
        <v>2.5351702977623701E-3</v>
      </c>
      <c r="AD165" s="326">
        <f t="shared" si="62"/>
        <v>-7.8890163779737792</v>
      </c>
      <c r="AE165" s="326">
        <f t="shared" si="63"/>
        <v>108.92919225344842</v>
      </c>
      <c r="AF165" s="326">
        <f t="shared" si="64"/>
        <v>1024.9699792397091</v>
      </c>
      <c r="AG165" s="326">
        <f t="shared" si="65"/>
        <v>1022.7896234624658</v>
      </c>
      <c r="AH165" s="326">
        <f t="shared" si="66"/>
        <v>2.4858613619719927</v>
      </c>
      <c r="AI165" s="326">
        <f t="shared" si="67"/>
        <v>0.86771305922392006</v>
      </c>
      <c r="AJ165" s="391">
        <f t="shared" si="68"/>
        <v>0.51748192196079268</v>
      </c>
      <c r="AK165" s="335">
        <f t="shared" si="69"/>
        <v>0.34110151314215964</v>
      </c>
      <c r="AL165" s="41">
        <f t="shared" si="70"/>
        <v>7.8541994749064509E-2</v>
      </c>
      <c r="AM165" s="8" cm="1">
        <f t="array" ref="AM165">Balance($B$8,$B$11,$B$12,$H$7,B165,AK165,AL165)</f>
        <v>0.3700903815829728</v>
      </c>
      <c r="AN165" s="8" cm="1">
        <f t="array" ref="AN165">getStorageByWaterLevel(B164)</f>
        <v>8.916460400064101E-2</v>
      </c>
      <c r="BA165" s="8"/>
    </row>
    <row r="166" spans="1:53" x14ac:dyDescent="0.25">
      <c r="A166" s="115"/>
      <c r="B166" s="326">
        <f t="shared" si="43"/>
        <v>1024.9699792397091</v>
      </c>
      <c r="C166" s="326">
        <f t="shared" si="44"/>
        <v>1022.7896234624658</v>
      </c>
      <c r="D166" s="326">
        <f t="shared" si="45"/>
        <v>2.4858613619719927</v>
      </c>
      <c r="E166" s="326">
        <f t="shared" si="40"/>
        <v>19.465367399254241</v>
      </c>
      <c r="F166" s="326">
        <f t="shared" si="46"/>
        <v>19.465367399254241</v>
      </c>
      <c r="G166" s="326">
        <f t="shared" si="47"/>
        <v>82.399138660132195</v>
      </c>
      <c r="H166" s="311">
        <f t="shared" si="71"/>
        <v>0.02</v>
      </c>
      <c r="I166" s="326">
        <f t="shared" si="48"/>
        <v>1.7442846217946681</v>
      </c>
      <c r="J166" s="326">
        <f t="shared" si="37"/>
        <v>42.18</v>
      </c>
      <c r="K166" s="333">
        <f t="shared" si="49"/>
        <v>-1</v>
      </c>
      <c r="L166" s="321">
        <f t="shared" si="50"/>
        <v>2.4658613619719927</v>
      </c>
      <c r="M166" s="321">
        <f t="shared" si="51"/>
        <v>2.4758613619719929</v>
      </c>
      <c r="N166" s="326">
        <f t="shared" si="52"/>
        <v>-3.464472246567496E-2</v>
      </c>
      <c r="O166" s="326">
        <f t="shared" si="38"/>
        <v>1.0016492211610967E-3</v>
      </c>
      <c r="P166" s="330">
        <f t="shared" si="41"/>
        <v>44.922369072832637</v>
      </c>
      <c r="Q166" s="326">
        <f t="shared" si="53"/>
        <v>41.215409069279055</v>
      </c>
      <c r="R166" s="276">
        <f>IF(H166&gt;0, rate1(1,$L$52,$L$51,$L$54,L166,$L$53,$L$50,P166),"")</f>
        <v>2899.6696436854495</v>
      </c>
      <c r="S166" s="321">
        <f t="shared" si="54"/>
        <v>14.190426055103295</v>
      </c>
      <c r="T166" s="321">
        <f t="shared" si="55"/>
        <v>2.6265051880011965E-3</v>
      </c>
      <c r="U166" s="326">
        <f t="shared" si="39"/>
        <v>2.4858613619719927</v>
      </c>
      <c r="V166" s="334">
        <f t="shared" si="56"/>
        <v>2.4858613619719927</v>
      </c>
      <c r="W166" s="326">
        <f t="shared" si="57"/>
        <v>3.7180460678865046E-4</v>
      </c>
      <c r="X166" s="326">
        <f t="shared" si="58"/>
        <v>42.229997742542928</v>
      </c>
      <c r="Y166" s="326">
        <f t="shared" si="42"/>
        <v>45.28598466498083</v>
      </c>
      <c r="Z166" s="107">
        <f>IF(H166&gt;0, rate1(1,$L$52,$L$51,$L$54,U166,$L$53,$L$50,Y166),"")</f>
        <v>2916.2956826195436</v>
      </c>
      <c r="AA166" s="334">
        <f t="shared" si="59"/>
        <v>14.456855682170316</v>
      </c>
      <c r="AB166" s="334">
        <f t="shared" si="60"/>
        <v>-2.7629382046600501E-5</v>
      </c>
      <c r="AC166" s="326">
        <f t="shared" si="61"/>
        <v>2.6265051880011965E-3</v>
      </c>
      <c r="AD166" s="326">
        <f t="shared" si="62"/>
        <v>-7.6146813230627011</v>
      </c>
      <c r="AE166" s="326">
        <f t="shared" si="63"/>
        <v>106.29690133280269</v>
      </c>
      <c r="AF166" s="326">
        <f t="shared" si="64"/>
        <v>1024.9327080120554</v>
      </c>
      <c r="AG166" s="326">
        <f t="shared" si="65"/>
        <v>1022.7869969572778</v>
      </c>
      <c r="AH166" s="326">
        <f t="shared" si="66"/>
        <v>2.4660327561267503</v>
      </c>
      <c r="AI166" s="326">
        <f t="shared" si="67"/>
        <v>0.9057946286125671</v>
      </c>
      <c r="AJ166" s="391">
        <f t="shared" si="68"/>
        <v>0.51773353157985169</v>
      </c>
      <c r="AK166" s="335">
        <f t="shared" si="69"/>
        <v>0.34117475055513441</v>
      </c>
      <c r="AL166" s="41">
        <f t="shared" si="70"/>
        <v>7.8578594885902575E-2</v>
      </c>
      <c r="AM166" s="8" cm="1">
        <f t="array" ref="AM166">Balance($B$8,$B$11,$B$12,$H$7,B166,AK166,AL166)</f>
        <v>0.37914781731669228</v>
      </c>
      <c r="AN166" s="8" cm="1">
        <f t="array" ref="AN166">getStorageByWaterLevel(B165)</f>
        <v>9.2211598036924372E-2</v>
      </c>
      <c r="BA166" s="8"/>
    </row>
    <row r="167" spans="1:53" x14ac:dyDescent="0.25">
      <c r="A167" s="115"/>
      <c r="B167" s="326">
        <f t="shared" si="43"/>
        <v>1024.9327080120554</v>
      </c>
      <c r="C167" s="326">
        <f t="shared" si="44"/>
        <v>1022.7869969572778</v>
      </c>
      <c r="D167" s="326">
        <f t="shared" si="45"/>
        <v>2.4660327561267503</v>
      </c>
      <c r="E167" s="326">
        <f t="shared" si="40"/>
        <v>19.465367399254241</v>
      </c>
      <c r="F167" s="326">
        <f t="shared" si="46"/>
        <v>19.465367399254241</v>
      </c>
      <c r="G167" s="326">
        <f t="shared" si="47"/>
        <v>80.42724075191866</v>
      </c>
      <c r="H167" s="311">
        <f t="shared" si="71"/>
        <v>0.02</v>
      </c>
      <c r="I167" s="326">
        <f t="shared" si="48"/>
        <v>1.716568843822097</v>
      </c>
      <c r="J167" s="326">
        <f t="shared" si="37"/>
        <v>42.18</v>
      </c>
      <c r="K167" s="333">
        <f t="shared" si="49"/>
        <v>-1</v>
      </c>
      <c r="L167" s="321">
        <f t="shared" si="50"/>
        <v>2.4460327561267503</v>
      </c>
      <c r="M167" s="321">
        <f t="shared" si="51"/>
        <v>2.4560327561267501</v>
      </c>
      <c r="N167" s="326">
        <f t="shared" si="52"/>
        <v>-3.4370756118825341E-2</v>
      </c>
      <c r="O167" s="326">
        <f t="shared" si="38"/>
        <v>1.0016492211610967E-3</v>
      </c>
      <c r="P167" s="330">
        <f t="shared" si="41"/>
        <v>44.442113724302203</v>
      </c>
      <c r="Q167" s="326">
        <f t="shared" si="53"/>
        <v>39.227729159683342</v>
      </c>
      <c r="R167" s="276">
        <f>IF(H167&gt;0, rate1(1,$L$52,$L$51,$L$54,L167,$L$53,$L$50,P167),"")</f>
        <v>2877.5903574873837</v>
      </c>
      <c r="S167" s="321">
        <f t="shared" si="54"/>
        <v>13.609699649489105</v>
      </c>
      <c r="T167" s="321">
        <f t="shared" si="55"/>
        <v>2.7257394762941803E-3</v>
      </c>
      <c r="U167" s="326">
        <f t="shared" si="39"/>
        <v>2.4660327561267503</v>
      </c>
      <c r="V167" s="334">
        <f t="shared" si="56"/>
        <v>2.4660327561267503</v>
      </c>
      <c r="W167" s="326">
        <f t="shared" si="57"/>
        <v>3.6589682442134119E-4</v>
      </c>
      <c r="X167" s="326">
        <f t="shared" si="58"/>
        <v>40.226164206068127</v>
      </c>
      <c r="Y167" s="326">
        <f t="shared" si="42"/>
        <v>44.804752121712944</v>
      </c>
      <c r="Z167" s="107">
        <f>IF(H167&gt;0, rate1(1,$L$52,$L$51,$L$54,U167,$L$53,$L$50,Y167),"")</f>
        <v>2894.2749823652616</v>
      </c>
      <c r="AA167" s="334">
        <f t="shared" si="59"/>
        <v>13.875644795931086</v>
      </c>
      <c r="AB167" s="334">
        <f t="shared" si="60"/>
        <v>-2.8417747632877427E-5</v>
      </c>
      <c r="AC167" s="326">
        <f t="shared" si="61"/>
        <v>2.7257394762941803E-3</v>
      </c>
      <c r="AD167" s="326">
        <f t="shared" si="62"/>
        <v>-7.3374583939295981</v>
      </c>
      <c r="AE167" s="326">
        <f t="shared" si="63"/>
        <v>103.59127675251722</v>
      </c>
      <c r="AF167" s="326">
        <f t="shared" si="64"/>
        <v>1024.8956115164603</v>
      </c>
      <c r="AG167" s="326">
        <f t="shared" si="65"/>
        <v>1022.7842712178015</v>
      </c>
      <c r="AH167" s="326">
        <f t="shared" si="66"/>
        <v>2.4462021310214448</v>
      </c>
      <c r="AI167" s="326">
        <f t="shared" si="67"/>
        <v>0.94722984777937791</v>
      </c>
      <c r="AJ167" s="391">
        <f t="shared" si="68"/>
        <v>0.51799665098201264</v>
      </c>
      <c r="AK167" s="335">
        <f t="shared" si="69"/>
        <v>0.34124938725233506</v>
      </c>
      <c r="AL167" s="41">
        <f t="shared" si="70"/>
        <v>7.8616801303337452E-2</v>
      </c>
      <c r="AM167" s="8" cm="1">
        <f t="array" ref="AM167">Balance($B$8,$B$11,$B$12,$H$7,B167,AK167,AL167)</f>
        <v>0.38829727968885797</v>
      </c>
      <c r="AN167" s="8" cm="1">
        <f t="array" ref="AN167">getStorageByWaterLevel(B166)</f>
        <v>9.5292233600022508E-2</v>
      </c>
      <c r="BA167" s="8"/>
    </row>
    <row r="168" spans="1:53" x14ac:dyDescent="0.25">
      <c r="A168" s="115"/>
      <c r="B168" s="326">
        <f t="shared" si="43"/>
        <v>1024.8956115164603</v>
      </c>
      <c r="C168" s="326">
        <f t="shared" si="44"/>
        <v>1022.7842712178015</v>
      </c>
      <c r="D168" s="326">
        <f t="shared" si="45"/>
        <v>2.4462021310214448</v>
      </c>
      <c r="E168" s="326">
        <f t="shared" si="40"/>
        <v>19.465367399254241</v>
      </c>
      <c r="F168" s="326">
        <f t="shared" si="46"/>
        <v>19.465367399254241</v>
      </c>
      <c r="G168" s="326">
        <f t="shared" si="47"/>
        <v>78.486859729609961</v>
      </c>
      <c r="H168" s="311">
        <f t="shared" si="71"/>
        <v>0.02</v>
      </c>
      <c r="I168" s="326">
        <f t="shared" si="48"/>
        <v>1.6890722389271104</v>
      </c>
      <c r="J168" s="326">
        <f t="shared" si="37"/>
        <v>42.18</v>
      </c>
      <c r="K168" s="333">
        <f t="shared" si="49"/>
        <v>-1</v>
      </c>
      <c r="L168" s="321">
        <f t="shared" si="50"/>
        <v>2.4262021310214448</v>
      </c>
      <c r="M168" s="321">
        <f t="shared" si="51"/>
        <v>2.436202131021445</v>
      </c>
      <c r="N168" s="326">
        <f t="shared" si="52"/>
        <v>-3.4096714552752871E-2</v>
      </c>
      <c r="O168" s="326">
        <f t="shared" si="38"/>
        <v>1.0016492211610967E-3</v>
      </c>
      <c r="P168" s="330">
        <f t="shared" si="41"/>
        <v>43.963105617022862</v>
      </c>
      <c r="Q168" s="326">
        <f t="shared" si="53"/>
        <v>37.271688746889602</v>
      </c>
      <c r="R168" s="276">
        <f>IF(H168&gt;0, rate1(1,$L$52,$L$51,$L$54,L168,$L$53,$L$50,P168),"")</f>
        <v>2855.4312048224947</v>
      </c>
      <c r="S168" s="321">
        <f t="shared" si="54"/>
        <v>13.0314190850539</v>
      </c>
      <c r="T168" s="321">
        <f t="shared" si="55"/>
        <v>2.8339728099995879E-3</v>
      </c>
      <c r="U168" s="326">
        <f t="shared" si="39"/>
        <v>2.4462021310214448</v>
      </c>
      <c r="V168" s="334">
        <f t="shared" si="56"/>
        <v>2.4462021310214448</v>
      </c>
      <c r="W168" s="326">
        <f t="shared" si="57"/>
        <v>3.6003576009591143E-4</v>
      </c>
      <c r="X168" s="326">
        <f t="shared" si="58"/>
        <v>38.254098169170923</v>
      </c>
      <c r="Y168" s="326">
        <f t="shared" si="42"/>
        <v>44.324761440475811</v>
      </c>
      <c r="Z168" s="107">
        <f>IF(H168&gt;0, rate1(1,$L$52,$L$51,$L$54,U168,$L$53,$L$50,Y168),"")</f>
        <v>2872.1743048066978</v>
      </c>
      <c r="AA168" s="334">
        <f t="shared" si="59"/>
        <v>13.296934142968581</v>
      </c>
      <c r="AB168" s="334">
        <f t="shared" si="60"/>
        <v>-2.9278497868656214E-5</v>
      </c>
      <c r="AC168" s="326">
        <f t="shared" si="61"/>
        <v>2.8339728099995879E-3</v>
      </c>
      <c r="AD168" s="326">
        <f t="shared" si="62"/>
        <v>-7.0572307290424954</v>
      </c>
      <c r="AE168" s="326">
        <f t="shared" si="63"/>
        <v>100.80653474746943</v>
      </c>
      <c r="AF168" s="326">
        <f t="shared" si="64"/>
        <v>1024.8586808290977</v>
      </c>
      <c r="AG168" s="326">
        <f t="shared" si="65"/>
        <v>1022.7814372449915</v>
      </c>
      <c r="AH168" s="326">
        <f t="shared" si="66"/>
        <v>2.4263694810767085</v>
      </c>
      <c r="AI168" s="326">
        <f t="shared" si="67"/>
        <v>0.99248505977427659</v>
      </c>
      <c r="AJ168" s="391">
        <f t="shared" si="68"/>
        <v>0.51827234127639443</v>
      </c>
      <c r="AK168" s="335">
        <f t="shared" si="69"/>
        <v>0.34132557033534983</v>
      </c>
      <c r="AL168" s="41">
        <f t="shared" si="70"/>
        <v>7.8656755458316782E-2</v>
      </c>
      <c r="AM168" s="8" cm="1">
        <f t="array" ref="AM168">Balance($B$8,$B$11,$B$12,$H$7,B168,AK168,AL168)</f>
        <v>0.39753831811362023</v>
      </c>
      <c r="AN168" s="8" cm="1">
        <f t="array" ref="AN168">getStorageByWaterLevel(B167)</f>
        <v>9.8406350089281905E-2</v>
      </c>
      <c r="BA168" s="8"/>
    </row>
    <row r="169" spans="1:53" x14ac:dyDescent="0.25">
      <c r="A169" s="115"/>
      <c r="B169" s="326">
        <f t="shared" si="43"/>
        <v>1024.8586808290977</v>
      </c>
      <c r="C169" s="326">
        <f t="shared" si="44"/>
        <v>1022.7814372449915</v>
      </c>
      <c r="D169" s="326">
        <f t="shared" si="45"/>
        <v>2.4263694810767085</v>
      </c>
      <c r="E169" s="326">
        <f t="shared" si="40"/>
        <v>19.465367399254241</v>
      </c>
      <c r="F169" s="326">
        <f t="shared" si="46"/>
        <v>19.465367399254241</v>
      </c>
      <c r="G169" s="326">
        <f t="shared" si="47"/>
        <v>76.577747554133055</v>
      </c>
      <c r="H169" s="311">
        <f t="shared" si="71"/>
        <v>0.02</v>
      </c>
      <c r="I169" s="326">
        <f t="shared" si="48"/>
        <v>1.6617948672849707</v>
      </c>
      <c r="J169" s="326">
        <f t="shared" si="37"/>
        <v>42.18</v>
      </c>
      <c r="K169" s="333">
        <f t="shared" si="49"/>
        <v>-1</v>
      </c>
      <c r="L169" s="321">
        <f t="shared" si="50"/>
        <v>2.4063694810767084</v>
      </c>
      <c r="M169" s="321">
        <f t="shared" si="51"/>
        <v>2.4163694810767087</v>
      </c>
      <c r="N169" s="326">
        <f t="shared" si="52"/>
        <v>-3.382259767588458E-2</v>
      </c>
      <c r="O169" s="326">
        <f t="shared" si="38"/>
        <v>1.0016492211610967E-3</v>
      </c>
      <c r="P169" s="330">
        <f t="shared" si="41"/>
        <v>43.485352046313722</v>
      </c>
      <c r="Q169" s="326">
        <f t="shared" si="53"/>
        <v>35.347039869268833</v>
      </c>
      <c r="R169" s="276">
        <f>IF(H169&gt;0, rate1(1,$L$52,$L$51,$L$54,L169,$L$53,$L$50,P169),"")</f>
        <v>2833.1923187818047</v>
      </c>
      <c r="S169" s="321">
        <f t="shared" si="54"/>
        <v>12.455504884857119</v>
      </c>
      <c r="T169" s="321">
        <f t="shared" si="55"/>
        <v>2.9525191613853901E-3</v>
      </c>
      <c r="U169" s="326">
        <f t="shared" si="39"/>
        <v>2.4263694810767085</v>
      </c>
      <c r="V169" s="334">
        <f t="shared" si="56"/>
        <v>2.4263694810767085</v>
      </c>
      <c r="W169" s="326">
        <f t="shared" si="57"/>
        <v>3.542214266394339E-4</v>
      </c>
      <c r="X169" s="326">
        <f t="shared" si="58"/>
        <v>36.313551705374643</v>
      </c>
      <c r="Y169" s="326">
        <f t="shared" si="42"/>
        <v>43.846019842747083</v>
      </c>
      <c r="Z169" s="107">
        <f>IF(H169&gt;0, rate1(1,$L$52,$L$51,$L$54,U169,$L$53,$L$50,Y169),"")</f>
        <v>2849.9937721862457</v>
      </c>
      <c r="AA169" s="334">
        <f t="shared" si="59"/>
        <v>12.720645774382092</v>
      </c>
      <c r="AB169" s="334">
        <f t="shared" si="60"/>
        <v>-3.0222005976296839E-5</v>
      </c>
      <c r="AC169" s="326">
        <f t="shared" si="61"/>
        <v>2.9525191613853901E-3</v>
      </c>
      <c r="AD169" s="326">
        <f t="shared" si="62"/>
        <v>-6.7738764447562598</v>
      </c>
      <c r="AE169" s="326">
        <f t="shared" si="63"/>
        <v>97.936465024910632</v>
      </c>
      <c r="AF169" s="326">
        <f t="shared" si="64"/>
        <v>1024.8219057122603</v>
      </c>
      <c r="AG169" s="326">
        <f t="shared" si="65"/>
        <v>1022.7784847258301</v>
      </c>
      <c r="AH169" s="326">
        <f t="shared" si="66"/>
        <v>2.4065348005780396</v>
      </c>
      <c r="AI169" s="326">
        <f t="shared" si="67"/>
        <v>1.0421174523919692</v>
      </c>
      <c r="AJ169" s="391">
        <f t="shared" si="68"/>
        <v>0.51856181834650328</v>
      </c>
      <c r="AK169" s="335">
        <f t="shared" si="69"/>
        <v>0.34140346737102006</v>
      </c>
      <c r="AL169" s="41">
        <f t="shared" si="70"/>
        <v>7.8698618478138055E-2</v>
      </c>
      <c r="AM169" s="8" cm="1">
        <f t="array" ref="AM169">Balance($B$8,$B$11,$B$12,$H$7,B169,AK169,AL169)</f>
        <v>0.40687084955795733</v>
      </c>
      <c r="AN169" s="8" cm="1">
        <f t="array" ref="AN169">getStorageByWaterLevel(B168)</f>
        <v>0.10155390555596228</v>
      </c>
      <c r="BA169" s="8"/>
    </row>
    <row r="170" spans="1:53" x14ac:dyDescent="0.25">
      <c r="A170" s="115"/>
      <c r="B170" s="326">
        <f t="shared" si="43"/>
        <v>1024.8219057122603</v>
      </c>
      <c r="C170" s="326">
        <f t="shared" si="44"/>
        <v>1022.7784847258301</v>
      </c>
      <c r="D170" s="326">
        <f t="shared" si="45"/>
        <v>2.4065348005780396</v>
      </c>
      <c r="E170" s="326">
        <f t="shared" si="40"/>
        <v>19.465367399254241</v>
      </c>
      <c r="F170" s="326">
        <f t="shared" si="46"/>
        <v>19.465367399254241</v>
      </c>
      <c r="G170" s="326">
        <f t="shared" si="47"/>
        <v>74.699656052558254</v>
      </c>
      <c r="H170" s="311">
        <f t="shared" si="71"/>
        <v>0.02</v>
      </c>
      <c r="I170" s="326">
        <f t="shared" si="48"/>
        <v>1.6347367891441538</v>
      </c>
      <c r="J170" s="326">
        <f t="shared" si="37"/>
        <v>42.18</v>
      </c>
      <c r="K170" s="333">
        <f t="shared" si="49"/>
        <v>-1</v>
      </c>
      <c r="L170" s="321">
        <f t="shared" si="50"/>
        <v>2.3865348005780396</v>
      </c>
      <c r="M170" s="321">
        <f t="shared" si="51"/>
        <v>2.3965348005780394</v>
      </c>
      <c r="N170" s="326">
        <f t="shared" si="52"/>
        <v>-3.3548405394720149E-2</v>
      </c>
      <c r="O170" s="326">
        <f t="shared" si="38"/>
        <v>1.0016492211610967E-3</v>
      </c>
      <c r="P170" s="330">
        <f t="shared" si="41"/>
        <v>43.008860406349243</v>
      </c>
      <c r="Q170" s="326">
        <f t="shared" si="53"/>
        <v>33.453534431401401</v>
      </c>
      <c r="R170" s="276">
        <f>IF(H170&gt;0, rate1(1,$L$52,$L$51,$L$54,L170,$L$53,$L$50,P170),"")</f>
        <v>2810.8738469216482</v>
      </c>
      <c r="S170" s="321">
        <f t="shared" si="54"/>
        <v>11.881875464652795</v>
      </c>
      <c r="T170" s="321">
        <f t="shared" si="55"/>
        <v>3.0829617103866175E-3</v>
      </c>
      <c r="U170" s="326">
        <f t="shared" si="39"/>
        <v>2.4065348005780396</v>
      </c>
      <c r="V170" s="334">
        <f t="shared" si="56"/>
        <v>2.4065348005780396</v>
      </c>
      <c r="W170" s="326">
        <f t="shared" si="57"/>
        <v>3.4845383688875131E-4</v>
      </c>
      <c r="X170" s="326">
        <f t="shared" si="58"/>
        <v>34.404276754454791</v>
      </c>
      <c r="Y170" s="326">
        <f t="shared" si="42"/>
        <v>43.368534647220358</v>
      </c>
      <c r="Z170" s="107">
        <f>IF(H170&gt;0, rate1(1,$L$52,$L$51,$L$54,U170,$L$53,$L$50,Y170),"")</f>
        <v>2827.7335208931245</v>
      </c>
      <c r="AA170" s="334">
        <f t="shared" si="59"/>
        <v>12.146699702281243</v>
      </c>
      <c r="AB170" s="334">
        <f t="shared" si="60"/>
        <v>-3.1260718077606236E-5</v>
      </c>
      <c r="AC170" s="326">
        <f t="shared" si="61"/>
        <v>3.0829617103866175E-3</v>
      </c>
      <c r="AD170" s="326">
        <f t="shared" si="62"/>
        <v>-6.4872683733369847</v>
      </c>
      <c r="AE170" s="326">
        <f t="shared" si="63"/>
        <v>94.97439475278378</v>
      </c>
      <c r="AF170" s="326">
        <f t="shared" si="64"/>
        <v>1024.7852743451551</v>
      </c>
      <c r="AG170" s="326">
        <f t="shared" si="65"/>
        <v>1022.7754017641198</v>
      </c>
      <c r="AH170" s="326">
        <f t="shared" si="66"/>
        <v>2.3866980836715581</v>
      </c>
      <c r="AI170" s="326">
        <f t="shared" si="67"/>
        <v>1.0967983190575943</v>
      </c>
      <c r="AJ170" s="391">
        <f t="shared" si="68"/>
        <v>0.51886648454624151</v>
      </c>
      <c r="AK170" s="335">
        <f t="shared" si="69"/>
        <v>0.34148327037821108</v>
      </c>
      <c r="AL170" s="41">
        <f t="shared" si="70"/>
        <v>7.8742574992279948E-2</v>
      </c>
      <c r="AM170" s="8" cm="1">
        <f t="array" ref="AM170">Balance($B$8,$B$11,$B$12,$H$7,B170,AK170,AL170)</f>
        <v>0.4162952250337934</v>
      </c>
      <c r="AN170" s="8" cm="1">
        <f t="array" ref="AN170">getStorageByWaterLevel(B169)</f>
        <v>0.10473499719110543</v>
      </c>
      <c r="BA170" s="8"/>
    </row>
    <row r="171" spans="1:53" x14ac:dyDescent="0.25">
      <c r="A171" s="115"/>
      <c r="B171" s="326">
        <f t="shared" si="43"/>
        <v>1024.7852743451551</v>
      </c>
      <c r="C171" s="326">
        <f t="shared" si="44"/>
        <v>1022.7754017641198</v>
      </c>
      <c r="D171" s="326">
        <f t="shared" si="45"/>
        <v>2.3866980836715581</v>
      </c>
      <c r="E171" s="326">
        <f t="shared" si="40"/>
        <v>19.465367399254241</v>
      </c>
      <c r="F171" s="326">
        <f t="shared" si="46"/>
        <v>19.465367399254241</v>
      </c>
      <c r="G171" s="326">
        <f t="shared" si="47"/>
        <v>72.852336918002777</v>
      </c>
      <c r="H171" s="311">
        <f t="shared" si="71"/>
        <v>0.02</v>
      </c>
      <c r="I171" s="326">
        <f t="shared" si="48"/>
        <v>1.6078980648282597</v>
      </c>
      <c r="J171" s="326">
        <f t="shared" si="37"/>
        <v>42.18</v>
      </c>
      <c r="K171" s="333">
        <f t="shared" si="49"/>
        <v>-1</v>
      </c>
      <c r="L171" s="321">
        <f t="shared" si="50"/>
        <v>2.3666980836715581</v>
      </c>
      <c r="M171" s="321">
        <f t="shared" si="51"/>
        <v>2.3766980836715579</v>
      </c>
      <c r="N171" s="326">
        <f t="shared" si="52"/>
        <v>-3.3274137613772847E-2</v>
      </c>
      <c r="O171" s="326">
        <f t="shared" si="38"/>
        <v>1.0016492211610967E-3</v>
      </c>
      <c r="P171" s="330">
        <f t="shared" si="41"/>
        <v>42.533638192349613</v>
      </c>
      <c r="Q171" s="326">
        <f t="shared" si="53"/>
        <v>31.590924203981565</v>
      </c>
      <c r="R171" s="276">
        <f>IF(H171&gt;0, rate1(1,$L$52,$L$51,$L$54,L171,$L$53,$L$50,P171),"")</f>
        <v>2788.4759516922682</v>
      </c>
      <c r="S171" s="321">
        <f t="shared" si="54"/>
        <v>11.310447037488549</v>
      </c>
      <c r="T171" s="321">
        <f t="shared" si="55"/>
        <v>3.2272255017448659E-3</v>
      </c>
      <c r="U171" s="326">
        <f t="shared" si="39"/>
        <v>2.3866980836715581</v>
      </c>
      <c r="V171" s="334">
        <f t="shared" si="56"/>
        <v>2.3866980836715581</v>
      </c>
      <c r="W171" s="326">
        <f t="shared" si="57"/>
        <v>3.4273300370823989E-4</v>
      </c>
      <c r="X171" s="326">
        <f t="shared" si="58"/>
        <v>32.526025122344898</v>
      </c>
      <c r="Y171" s="326">
        <f t="shared" si="42"/>
        <v>42.892313271945298</v>
      </c>
      <c r="Z171" s="107">
        <f>IF(H171&gt;0, rate1(1,$L$52,$L$51,$L$54,U171,$L$53,$L$50,Y171),"")</f>
        <v>2805.3937018830979</v>
      </c>
      <c r="AA171" s="334">
        <f t="shared" si="59"/>
        <v>11.575013808041172</v>
      </c>
      <c r="AB171" s="334">
        <f t="shared" si="60"/>
        <v>-3.2409697985228915E-5</v>
      </c>
      <c r="AC171" s="326">
        <f t="shared" si="61"/>
        <v>3.2272255017448659E-3</v>
      </c>
      <c r="AD171" s="326">
        <f t="shared" si="62"/>
        <v>-6.1972737849234854</v>
      </c>
      <c r="AE171" s="326">
        <f t="shared" si="63"/>
        <v>91.913148901819554</v>
      </c>
      <c r="AF171" s="326">
        <f t="shared" si="64"/>
        <v>1024.7487729820396</v>
      </c>
      <c r="AG171" s="326">
        <f t="shared" si="65"/>
        <v>1022.7721745386181</v>
      </c>
      <c r="AH171" s="326">
        <f t="shared" si="66"/>
        <v>2.3668593243589999</v>
      </c>
      <c r="AI171" s="326">
        <f t="shared" si="67"/>
        <v>1.1573438529338329</v>
      </c>
      <c r="AJ171" s="391">
        <f t="shared" si="68"/>
        <v>0.51918796894983421</v>
      </c>
      <c r="AK171" s="335">
        <f t="shared" si="69"/>
        <v>0.3415652008354037</v>
      </c>
      <c r="AL171" s="41">
        <f t="shared" si="70"/>
        <v>7.8788837945377804E-2</v>
      </c>
      <c r="AM171" s="8" cm="1">
        <f t="array" ref="AM171">Balance($B$8,$B$11,$B$12,$H$7,B171,AK171,AL171)</f>
        <v>0.42581231303106909</v>
      </c>
      <c r="AN171" s="8" cm="1">
        <f t="array" ref="AN171">getStorageByWaterLevel(B170)</f>
        <v>0.10794988677415014</v>
      </c>
      <c r="BA171" s="8"/>
    </row>
    <row r="172" spans="1:53" x14ac:dyDescent="0.25">
      <c r="A172" s="115"/>
      <c r="B172" s="326">
        <f t="shared" si="43"/>
        <v>1024.7487729820396</v>
      </c>
      <c r="C172" s="326">
        <f t="shared" si="44"/>
        <v>1022.7721745386181</v>
      </c>
      <c r="D172" s="326">
        <f t="shared" si="45"/>
        <v>2.3668593243589999</v>
      </c>
      <c r="E172" s="326">
        <f t="shared" si="40"/>
        <v>19.465367399254241</v>
      </c>
      <c r="F172" s="326">
        <f t="shared" si="46"/>
        <v>19.465367399254241</v>
      </c>
      <c r="G172" s="326">
        <f t="shared" si="47"/>
        <v>71.035541709477442</v>
      </c>
      <c r="H172" s="311">
        <f t="shared" si="71"/>
        <v>0.02</v>
      </c>
      <c r="I172" s="326">
        <f t="shared" si="48"/>
        <v>1.5812787547371956</v>
      </c>
      <c r="J172" s="326">
        <f t="shared" si="37"/>
        <v>42.18</v>
      </c>
      <c r="K172" s="333">
        <f t="shared" si="49"/>
        <v>-1</v>
      </c>
      <c r="L172" s="321">
        <f t="shared" si="50"/>
        <v>2.3468593243589999</v>
      </c>
      <c r="M172" s="321">
        <f t="shared" si="51"/>
        <v>2.3568593243590001</v>
      </c>
      <c r="N172" s="326">
        <f t="shared" si="52"/>
        <v>-3.2999794235504254E-2</v>
      </c>
      <c r="O172" s="326">
        <f t="shared" si="38"/>
        <v>1.0016492211610967E-3</v>
      </c>
      <c r="P172" s="330">
        <f t="shared" si="41"/>
        <v>42.059693002824524</v>
      </c>
      <c r="Q172" s="326">
        <f t="shared" si="53"/>
        <v>29.758960823665213</v>
      </c>
      <c r="R172" s="276">
        <f>IF(H172&gt;0, rate1(1,$L$52,$L$51,$L$54,L172,$L$53,$L$50,P172),"")</f>
        <v>2765.9988108777293</v>
      </c>
      <c r="S172" s="321">
        <f t="shared" si="54"/>
        <v>10.741133513121852</v>
      </c>
      <c r="T172" s="321">
        <f t="shared" si="55"/>
        <v>3.387674975509953E-3</v>
      </c>
      <c r="U172" s="326">
        <f t="shared" si="39"/>
        <v>2.3668593243589999</v>
      </c>
      <c r="V172" s="334">
        <f t="shared" si="56"/>
        <v>2.3668593243589999</v>
      </c>
      <c r="W172" s="326">
        <f t="shared" si="57"/>
        <v>3.3705893996982539E-4</v>
      </c>
      <c r="X172" s="326">
        <f t="shared" si="58"/>
        <v>30.678548480984894</v>
      </c>
      <c r="Y172" s="326">
        <f t="shared" si="42"/>
        <v>42.417363236518817</v>
      </c>
      <c r="Z172" s="107">
        <f>IF(H172&gt;0, rate1(1,$L$52,$L$51,$L$54,U172,$L$53,$L$50,Y172),"")</f>
        <v>2782.974481109231</v>
      </c>
      <c r="AA172" s="334">
        <f t="shared" si="59"/>
        <v>11.005503745603251</v>
      </c>
      <c r="AB172" s="334">
        <f t="shared" si="60"/>
        <v>-3.3687353334702437E-5</v>
      </c>
      <c r="AC172" s="326">
        <f t="shared" si="61"/>
        <v>3.387674975509953E-3</v>
      </c>
      <c r="AD172" s="326">
        <f t="shared" si="62"/>
        <v>-5.9037540922854808</v>
      </c>
      <c r="AE172" s="326">
        <f t="shared" si="63"/>
        <v>88.745006413101819</v>
      </c>
      <c r="AF172" s="326">
        <f t="shared" si="64"/>
        <v>1024.7123855128286</v>
      </c>
      <c r="AG172" s="326">
        <f t="shared" si="65"/>
        <v>1022.7687868636425</v>
      </c>
      <c r="AH172" s="326">
        <f t="shared" si="66"/>
        <v>2.3470185164928665</v>
      </c>
      <c r="AI172" s="326">
        <f t="shared" si="67"/>
        <v>1.2247564829700517</v>
      </c>
      <c r="AJ172" s="391">
        <f t="shared" si="68"/>
        <v>0.51952817908399251</v>
      </c>
      <c r="AK172" s="335">
        <f t="shared" si="69"/>
        <v>0.34164951603970761</v>
      </c>
      <c r="AL172" s="41">
        <f t="shared" si="70"/>
        <v>7.8837654709094554E-2</v>
      </c>
      <c r="AM172" s="8" cm="1">
        <f t="array" ref="AM172">Balance($B$8,$B$11,$B$12,$H$7,B172,AK172,AL172)</f>
        <v>0.43542360536016306</v>
      </c>
      <c r="AN172" s="8" cm="1">
        <f t="array" ref="AN172">getStorageByWaterLevel(B171)</f>
        <v>0.11119903260132716</v>
      </c>
      <c r="BA172" s="8"/>
    </row>
    <row r="173" spans="1:53" x14ac:dyDescent="0.25">
      <c r="A173" s="115"/>
      <c r="B173" s="326">
        <f t="shared" si="43"/>
        <v>1024.7123855128286</v>
      </c>
      <c r="C173" s="326">
        <f t="shared" si="44"/>
        <v>1022.7687868636425</v>
      </c>
      <c r="D173" s="326">
        <f t="shared" si="45"/>
        <v>2.3470185164928665</v>
      </c>
      <c r="E173" s="326">
        <f t="shared" si="40"/>
        <v>19.465367399254241</v>
      </c>
      <c r="F173" s="326">
        <f t="shared" si="46"/>
        <v>19.465367399254241</v>
      </c>
      <c r="G173" s="326">
        <f t="shared" si="47"/>
        <v>69.249021851766699</v>
      </c>
      <c r="H173" s="311">
        <f t="shared" si="71"/>
        <v>0.02</v>
      </c>
      <c r="I173" s="326">
        <f t="shared" si="48"/>
        <v>1.554878919348903</v>
      </c>
      <c r="J173" s="326">
        <f t="shared" si="37"/>
        <v>42.18</v>
      </c>
      <c r="K173" s="333">
        <f t="shared" si="49"/>
        <v>-1</v>
      </c>
      <c r="L173" s="321">
        <f t="shared" si="50"/>
        <v>2.3270185164928665</v>
      </c>
      <c r="M173" s="321">
        <f t="shared" si="51"/>
        <v>2.3370185164928667</v>
      </c>
      <c r="N173" s="326">
        <f t="shared" si="52"/>
        <v>-3.2725375160252312E-2</v>
      </c>
      <c r="O173" s="326">
        <f t="shared" si="38"/>
        <v>1.0016492211610967E-3</v>
      </c>
      <c r="P173" s="330">
        <f t="shared" si="41"/>
        <v>41.587032541895205</v>
      </c>
      <c r="Q173" s="326">
        <f t="shared" si="53"/>
        <v>27.957395792950685</v>
      </c>
      <c r="R173" s="276">
        <f>IF(H173&gt;0, rate1(1,$L$52,$L$51,$L$54,L173,$L$53,$L$50,P173),"")</f>
        <v>2743.442618048578</v>
      </c>
      <c r="S173" s="321">
        <f t="shared" si="54"/>
        <v>10.173846391954493</v>
      </c>
      <c r="T173" s="321">
        <f t="shared" si="55"/>
        <v>3.5672469062652521E-3</v>
      </c>
      <c r="U173" s="326">
        <f t="shared" si="39"/>
        <v>2.3470185164928665</v>
      </c>
      <c r="V173" s="334">
        <f t="shared" si="56"/>
        <v>2.3470185164928665</v>
      </c>
      <c r="W173" s="326">
        <f t="shared" si="57"/>
        <v>3.3143165856541756E-4</v>
      </c>
      <c r="X173" s="326">
        <f t="shared" si="58"/>
        <v>28.861598368203055</v>
      </c>
      <c r="Y173" s="326">
        <f t="shared" si="42"/>
        <v>41.943692164352576</v>
      </c>
      <c r="Z173" s="107">
        <f>IF(H173&gt;0, rate1(1,$L$52,$L$51,$L$54,U173,$L$53,$L$50,Y173),"")</f>
        <v>2760.4760399650836</v>
      </c>
      <c r="AA173" s="334">
        <f t="shared" si="59"/>
        <v>10.438082839538888</v>
      </c>
      <c r="AB173" s="334">
        <f t="shared" si="60"/>
        <v>-3.5116417624239688E-5</v>
      </c>
      <c r="AC173" s="326">
        <f t="shared" si="61"/>
        <v>3.5672469062652521E-3</v>
      </c>
      <c r="AD173" s="326">
        <f t="shared" si="62"/>
        <v>-5.6065645371710771</v>
      </c>
      <c r="AE173" s="326">
        <f t="shared" si="63"/>
        <v>85.461651522834273</v>
      </c>
      <c r="AF173" s="326">
        <f t="shared" si="64"/>
        <v>1024.6760928907622</v>
      </c>
      <c r="AG173" s="326">
        <f t="shared" si="65"/>
        <v>1022.7652196167362</v>
      </c>
      <c r="AH173" s="326">
        <f t="shared" si="66"/>
        <v>2.3271756537711172</v>
      </c>
      <c r="AI173" s="326">
        <f t="shared" si="67"/>
        <v>1.3002812170362248</v>
      </c>
      <c r="AJ173" s="391">
        <f t="shared" si="68"/>
        <v>0.51988936831094701</v>
      </c>
      <c r="AK173" s="335">
        <f t="shared" si="69"/>
        <v>0.34173651727993759</v>
      </c>
      <c r="AL173" s="41">
        <f t="shared" si="70"/>
        <v>7.8889314937546237E-2</v>
      </c>
      <c r="AM173" s="8" cm="1">
        <f t="array" ref="AM173">Balance($B$8,$B$11,$B$12,$H$7,B173,AK173,AL173)</f>
        <v>0.44513135305043411</v>
      </c>
      <c r="AN173" s="8" cm="1">
        <f t="array" ref="AN173">getStorageByWaterLevel(B172)</f>
        <v>0.11448312998565947</v>
      </c>
      <c r="BA173" s="8"/>
    </row>
    <row r="174" spans="1:53" x14ac:dyDescent="0.25">
      <c r="A174" s="115"/>
      <c r="B174" s="326">
        <f t="shared" si="43"/>
        <v>1024.6760928907622</v>
      </c>
      <c r="C174" s="326">
        <f t="shared" si="44"/>
        <v>1022.7652196167362</v>
      </c>
      <c r="D174" s="326">
        <f t="shared" si="45"/>
        <v>2.3271756537711172</v>
      </c>
      <c r="E174" s="326">
        <f t="shared" si="40"/>
        <v>19.465367399254241</v>
      </c>
      <c r="F174" s="326">
        <f t="shared" si="46"/>
        <v>19.465367399254241</v>
      </c>
      <c r="G174" s="326">
        <f t="shared" si="47"/>
        <v>67.492528635283747</v>
      </c>
      <c r="H174" s="311">
        <f t="shared" si="71"/>
        <v>0.02</v>
      </c>
      <c r="I174" s="326">
        <f t="shared" si="48"/>
        <v>1.5286986192208134</v>
      </c>
      <c r="J174" s="326">
        <f t="shared" si="37"/>
        <v>42.18</v>
      </c>
      <c r="K174" s="333">
        <f t="shared" si="49"/>
        <v>-1</v>
      </c>
      <c r="L174" s="321">
        <f t="shared" si="50"/>
        <v>2.3071756537711172</v>
      </c>
      <c r="M174" s="321">
        <f t="shared" si="51"/>
        <v>2.317175653771117</v>
      </c>
      <c r="N174" s="326">
        <f t="shared" si="52"/>
        <v>-3.2450880286162942E-2</v>
      </c>
      <c r="O174" s="326">
        <f t="shared" si="38"/>
        <v>1.0016492211610967E-3</v>
      </c>
      <c r="P174" s="330">
        <f t="shared" si="41"/>
        <v>41.115664621683287</v>
      </c>
      <c r="Q174" s="326">
        <f t="shared" si="53"/>
        <v>26.185980480035177</v>
      </c>
      <c r="R174" s="276">
        <f>IF(H174&gt;0, rate1(1,$L$52,$L$51,$L$54,L174,$L$53,$L$50,P174),"")</f>
        <v>2720.8075830269472</v>
      </c>
      <c r="S174" s="321">
        <f t="shared" si="54"/>
        <v>9.608494653118246</v>
      </c>
      <c r="T174" s="321">
        <f t="shared" si="55"/>
        <v>3.7696347147533273E-3</v>
      </c>
      <c r="U174" s="326">
        <f t="shared" si="39"/>
        <v>2.3271756537711172</v>
      </c>
      <c r="V174" s="334">
        <f t="shared" si="56"/>
        <v>2.3271756537711172</v>
      </c>
      <c r="W174" s="326">
        <f t="shared" si="57"/>
        <v>3.2585117240335748E-4</v>
      </c>
      <c r="X174" s="326">
        <f t="shared" si="58"/>
        <v>27.074926187573276</v>
      </c>
      <c r="Y174" s="326">
        <f t="shared" si="42"/>
        <v>41.471307785004967</v>
      </c>
      <c r="Z174" s="107">
        <f>IF(H174&gt;0, rate1(1,$L$52,$L$51,$L$54,U174,$L$53,$L$50,Y174),"")</f>
        <v>2737.8985757400619</v>
      </c>
      <c r="AA174" s="334">
        <f t="shared" si="59"/>
        <v>9.8726619775267732</v>
      </c>
      <c r="AB174" s="334">
        <f t="shared" si="60"/>
        <v>-3.6725299941403547E-5</v>
      </c>
      <c r="AC174" s="326">
        <f t="shared" si="61"/>
        <v>3.7696347147533273E-3</v>
      </c>
      <c r="AD174" s="326">
        <f t="shared" si="62"/>
        <v>-5.3055538569096434</v>
      </c>
      <c r="AE174" s="326">
        <f t="shared" si="63"/>
        <v>82.054119395657992</v>
      </c>
      <c r="AF174" s="326">
        <f t="shared" si="64"/>
        <v>1024.6398723757613</v>
      </c>
      <c r="AG174" s="326">
        <f t="shared" si="65"/>
        <v>1022.7614499820214</v>
      </c>
      <c r="AH174" s="326">
        <f t="shared" si="66"/>
        <v>2.3073307297320764</v>
      </c>
      <c r="AI174" s="326">
        <f t="shared" si="67"/>
        <v>1.3854837579361423</v>
      </c>
      <c r="AJ174" s="391">
        <f t="shared" si="68"/>
        <v>0.52027422491037367</v>
      </c>
      <c r="AK174" s="335">
        <f t="shared" si="69"/>
        <v>0.34182656048234955</v>
      </c>
      <c r="AL174" s="41">
        <f t="shared" si="70"/>
        <v>7.8944160799280821E-2</v>
      </c>
      <c r="AM174" s="8" cm="1">
        <f t="array" ref="AM174">Balance($B$8,$B$11,$B$12,$H$7,B174,AK174,AL174)</f>
        <v>0.45493874318511557</v>
      </c>
      <c r="AN174" s="8" cm="1">
        <f t="array" ref="AN174">getStorageByWaterLevel(B173)</f>
        <v>0.11780316325387852</v>
      </c>
      <c r="BA174" s="8"/>
    </row>
    <row r="175" spans="1:53" x14ac:dyDescent="0.25">
      <c r="A175" s="115"/>
      <c r="B175" s="326">
        <f t="shared" si="43"/>
        <v>1024.6398723757613</v>
      </c>
      <c r="C175" s="326">
        <f t="shared" si="44"/>
        <v>1022.7614499820214</v>
      </c>
      <c r="D175" s="326">
        <f t="shared" si="45"/>
        <v>2.3073307297320764</v>
      </c>
      <c r="E175" s="326">
        <f t="shared" si="40"/>
        <v>19.465367399254241</v>
      </c>
      <c r="F175" s="326">
        <f t="shared" si="46"/>
        <v>19.465367399254241</v>
      </c>
      <c r="G175" s="326">
        <f t="shared" si="47"/>
        <v>65.765813215963902</v>
      </c>
      <c r="H175" s="311">
        <f t="shared" si="71"/>
        <v>0.02</v>
      </c>
      <c r="I175" s="326">
        <f t="shared" si="48"/>
        <v>1.5027379149919398</v>
      </c>
      <c r="J175" s="326">
        <f t="shared" si="37"/>
        <v>42.18</v>
      </c>
      <c r="K175" s="333">
        <f t="shared" si="49"/>
        <v>-1</v>
      </c>
      <c r="L175" s="321">
        <f t="shared" si="50"/>
        <v>2.2873307297320764</v>
      </c>
      <c r="M175" s="321">
        <f t="shared" si="51"/>
        <v>2.2973307297320762</v>
      </c>
      <c r="N175" s="326">
        <f t="shared" si="52"/>
        <v>-3.217630950910344E-2</v>
      </c>
      <c r="O175" s="326">
        <f t="shared" si="38"/>
        <v>1.0016492211610967E-3</v>
      </c>
      <c r="P175" s="330">
        <f t="shared" si="41"/>
        <v>40.645597164785279</v>
      </c>
      <c r="Q175" s="326">
        <f t="shared" si="53"/>
        <v>24.444466118708839</v>
      </c>
      <c r="R175" s="276">
        <f>IF(H175&gt;0, rate1(1,$L$52,$L$51,$L$54,L175,$L$53,$L$50,P175),"")</f>
        <v>2698.0939323652892</v>
      </c>
      <c r="S175" s="321">
        <f t="shared" si="54"/>
        <v>9.0449846363562134</v>
      </c>
      <c r="T175" s="321">
        <f t="shared" si="55"/>
        <v>3.9995489069916913E-3</v>
      </c>
      <c r="U175" s="326">
        <f t="shared" si="39"/>
        <v>2.3073307297320764</v>
      </c>
      <c r="V175" s="334">
        <f t="shared" si="56"/>
        <v>2.3073307297320764</v>
      </c>
      <c r="W175" s="326">
        <f t="shared" si="57"/>
        <v>3.2031749440930568E-4</v>
      </c>
      <c r="X175" s="326">
        <f t="shared" si="58"/>
        <v>25.318283208310085</v>
      </c>
      <c r="Y175" s="326">
        <f t="shared" si="42"/>
        <v>41.000217936596542</v>
      </c>
      <c r="Z175" s="107">
        <f>IF(H175&gt;0, rate1(1,$L$52,$L$51,$L$54,U175,$L$53,$L$50,Y175),"")</f>
        <v>2715.2423020880747</v>
      </c>
      <c r="AA175" s="334">
        <f t="shared" si="59"/>
        <v>9.3091494969072652</v>
      </c>
      <c r="AB175" s="334">
        <f t="shared" si="60"/>
        <v>-3.8549973680041562E-5</v>
      </c>
      <c r="AC175" s="326">
        <f t="shared" si="61"/>
        <v>3.9995489069916913E-3</v>
      </c>
      <c r="AD175" s="326">
        <f t="shared" si="62"/>
        <v>-5.0005639298565896</v>
      </c>
      <c r="AE175" s="326">
        <f t="shared" si="63"/>
        <v>78.51273490291139</v>
      </c>
      <c r="AF175" s="326">
        <f t="shared" si="64"/>
        <v>1024.6036965173453</v>
      </c>
      <c r="AG175" s="326">
        <f t="shared" si="65"/>
        <v>1022.7574504331144</v>
      </c>
      <c r="AH175" s="326">
        <f t="shared" si="66"/>
        <v>2.2874837377488588</v>
      </c>
      <c r="AI175" s="326">
        <f t="shared" si="67"/>
        <v>1.4823608841095754</v>
      </c>
      <c r="AJ175" s="391">
        <f t="shared" si="68"/>
        <v>0.52068599182262632</v>
      </c>
      <c r="AK175" s="335">
        <f t="shared" si="69"/>
        <v>0.34192007028455579</v>
      </c>
      <c r="AL175" s="41">
        <f t="shared" si="70"/>
        <v>7.900260050419057E-2</v>
      </c>
      <c r="AM175" s="8" cm="1">
        <f t="array" ref="AM175">Balance($B$8,$B$11,$B$12,$H$7,B175,AK175,AL175)</f>
        <v>0.46485013244839274</v>
      </c>
      <c r="AN175" s="8" cm="1">
        <f t="array" ref="AN175">getStorageByWaterLevel(B174)</f>
        <v>0.12116047340277047</v>
      </c>
      <c r="BA175" s="8"/>
    </row>
    <row r="176" spans="1:53" x14ac:dyDescent="0.25">
      <c r="A176" s="115"/>
      <c r="B176" s="326">
        <f t="shared" si="43"/>
        <v>1024.6036965173453</v>
      </c>
      <c r="C176" s="326">
        <f t="shared" si="44"/>
        <v>1022.7574504331144</v>
      </c>
      <c r="D176" s="326">
        <f t="shared" si="45"/>
        <v>2.2874837377488588</v>
      </c>
      <c r="E176" s="326">
        <f t="shared" si="40"/>
        <v>19.465367399254241</v>
      </c>
      <c r="F176" s="326">
        <f t="shared" si="46"/>
        <v>19.465367399254241</v>
      </c>
      <c r="G176" s="326">
        <f t="shared" si="47"/>
        <v>64.068626615131421</v>
      </c>
      <c r="H176" s="311">
        <f t="shared" si="71"/>
        <v>0.02</v>
      </c>
      <c r="I176" s="326">
        <f t="shared" si="48"/>
        <v>1.4769968673846963</v>
      </c>
      <c r="J176" s="326">
        <f t="shared" si="37"/>
        <v>42.18</v>
      </c>
      <c r="K176" s="333">
        <f t="shared" si="49"/>
        <v>-1</v>
      </c>
      <c r="L176" s="321">
        <f t="shared" si="50"/>
        <v>2.2674837377488588</v>
      </c>
      <c r="M176" s="321">
        <f t="shared" si="51"/>
        <v>2.2774837377488586</v>
      </c>
      <c r="N176" s="326">
        <f t="shared" si="52"/>
        <v>-3.1901662722591428E-2</v>
      </c>
      <c r="O176" s="326">
        <f t="shared" si="38"/>
        <v>1.0016492211610967E-3</v>
      </c>
      <c r="P176" s="330">
        <f t="shared" si="41"/>
        <v>40.176838206819617</v>
      </c>
      <c r="Q176" s="326">
        <f t="shared" si="53"/>
        <v>22.732603808222898</v>
      </c>
      <c r="R176" s="276">
        <f>IF(H176&gt;0, rate1(1,$L$52,$L$51,$L$54,L176,$L$53,$L$50,P176),"")</f>
        <v>2675.3019098383947</v>
      </c>
      <c r="S176" s="321">
        <f t="shared" si="54"/>
        <v>8.4832199172773954</v>
      </c>
      <c r="T176" s="321">
        <f t="shared" si="55"/>
        <v>4.2630930368538662E-3</v>
      </c>
      <c r="U176" s="326">
        <f t="shared" si="39"/>
        <v>2.2874837377488588</v>
      </c>
      <c r="V176" s="334">
        <f t="shared" si="56"/>
        <v>2.2874837377488588</v>
      </c>
      <c r="W176" s="326">
        <f t="shared" si="57"/>
        <v>3.1483063752490992E-4</v>
      </c>
      <c r="X176" s="326">
        <f t="shared" si="58"/>
        <v>23.591420565138144</v>
      </c>
      <c r="Y176" s="326">
        <f t="shared" si="42"/>
        <v>40.5304305682955</v>
      </c>
      <c r="Z176" s="107">
        <f>IF(H176&gt;0, rate1(1,$L$52,$L$51,$L$54,U176,$L$53,$L$50,Y176),"")</f>
        <v>2692.5074495091462</v>
      </c>
      <c r="AA176" s="334">
        <f t="shared" si="59"/>
        <v>8.7474510649123776</v>
      </c>
      <c r="AB176" s="334">
        <f t="shared" si="60"/>
        <v>-4.0636673260287393E-5</v>
      </c>
      <c r="AC176" s="326">
        <f t="shared" si="61"/>
        <v>4.2630930368538662E-3</v>
      </c>
      <c r="AD176" s="326">
        <f t="shared" si="62"/>
        <v>-4.6914293981160364</v>
      </c>
      <c r="AE176" s="326">
        <f t="shared" si="63"/>
        <v>74.827042934085384</v>
      </c>
      <c r="AF176" s="326">
        <f t="shared" si="64"/>
        <v>1024.5675317615858</v>
      </c>
      <c r="AG176" s="326">
        <f t="shared" si="65"/>
        <v>1022.7531873400776</v>
      </c>
      <c r="AH176" s="326">
        <f t="shared" si="66"/>
        <v>2.2676346710233592</v>
      </c>
      <c r="AI176" s="326">
        <f t="shared" si="67"/>
        <v>1.5934997919959561</v>
      </c>
      <c r="AJ176" s="391">
        <f t="shared" si="68"/>
        <v>0.52112863065373627</v>
      </c>
      <c r="AK176" s="335">
        <f t="shared" si="69"/>
        <v>0.34201755895357877</v>
      </c>
      <c r="AL176" s="41">
        <f t="shared" si="70"/>
        <v>7.9065126486282306E-2</v>
      </c>
      <c r="AM176" s="8" cm="1">
        <f t="array" ref="AM176">Balance($B$8,$B$11,$B$12,$H$7,B176,AK176,AL176)</f>
        <v>0.47487136075077163</v>
      </c>
      <c r="AN176" s="8" cm="1">
        <f t="array" ref="AN176">getStorageByWaterLevel(B175)</f>
        <v>0.1245568474508825</v>
      </c>
      <c r="BA176" s="8"/>
    </row>
    <row r="177" spans="1:53" x14ac:dyDescent="0.25">
      <c r="A177" s="115"/>
      <c r="B177" s="326">
        <f t="shared" si="43"/>
        <v>1024.5675317615858</v>
      </c>
      <c r="C177" s="326">
        <f t="shared" si="44"/>
        <v>1022.7531873400776</v>
      </c>
      <c r="D177" s="326">
        <f t="shared" si="45"/>
        <v>2.2676346710233592</v>
      </c>
      <c r="E177" s="326">
        <f t="shared" si="40"/>
        <v>19.465367399254241</v>
      </c>
      <c r="F177" s="326">
        <f t="shared" si="46"/>
        <v>19.465367399254241</v>
      </c>
      <c r="G177" s="326">
        <f t="shared" si="47"/>
        <v>62.400719719348423</v>
      </c>
      <c r="H177" s="311">
        <f t="shared" si="71"/>
        <v>0.02</v>
      </c>
      <c r="I177" s="326">
        <f t="shared" si="48"/>
        <v>1.4514755372065338</v>
      </c>
      <c r="J177" s="326">
        <f t="shared" si="37"/>
        <v>42.18</v>
      </c>
      <c r="K177" s="333">
        <f t="shared" si="49"/>
        <v>-1</v>
      </c>
      <c r="L177" s="321">
        <f t="shared" si="50"/>
        <v>2.2476346710233592</v>
      </c>
      <c r="M177" s="321">
        <f t="shared" si="51"/>
        <v>2.257634671023359</v>
      </c>
      <c r="N177" s="326">
        <f t="shared" si="52"/>
        <v>-3.1626939817714028E-2</v>
      </c>
      <c r="O177" s="326">
        <f t="shared" si="38"/>
        <v>1.0016492211610967E-3</v>
      </c>
      <c r="P177" s="330">
        <f t="shared" si="41"/>
        <v>39.709395899050946</v>
      </c>
      <c r="Q177" s="326">
        <f t="shared" si="53"/>
        <v>21.050144513139841</v>
      </c>
      <c r="R177" s="276">
        <f>IF(H177&gt;0, rate1(1,$L$52,$L$51,$L$54,L177,$L$53,$L$50,P177),"")</f>
        <v>2652.4317769491895</v>
      </c>
      <c r="S177" s="321">
        <f t="shared" si="54"/>
        <v>7.9231011755539775</v>
      </c>
      <c r="T177" s="321">
        <f t="shared" si="55"/>
        <v>4.5683197480041564E-3</v>
      </c>
      <c r="U177" s="326">
        <f t="shared" si="39"/>
        <v>2.2676346710233592</v>
      </c>
      <c r="V177" s="334">
        <f t="shared" si="56"/>
        <v>2.2676346710233592</v>
      </c>
      <c r="W177" s="326">
        <f t="shared" si="57"/>
        <v>3.0939061471535467E-4</v>
      </c>
      <c r="X177" s="326">
        <f t="shared" si="58"/>
        <v>21.894089258143417</v>
      </c>
      <c r="Y177" s="326">
        <f t="shared" si="42"/>
        <v>40.061953742878025</v>
      </c>
      <c r="Z177" s="107">
        <f>IF(H177&gt;0, rate1(1,$L$52,$L$51,$L$54,U177,$L$53,$L$50,Y177),"")</f>
        <v>2669.6942658444741</v>
      </c>
      <c r="AA177" s="334">
        <f t="shared" si="59"/>
        <v>8.1874695521629555</v>
      </c>
      <c r="AB177" s="334">
        <f t="shared" si="60"/>
        <v>-4.3045833094659643E-5</v>
      </c>
      <c r="AC177" s="326">
        <f t="shared" si="61"/>
        <v>4.5683197480041564E-3</v>
      </c>
      <c r="AD177" s="326">
        <f t="shared" si="62"/>
        <v>-4.3779772658728096</v>
      </c>
      <c r="AE177" s="326">
        <f t="shared" si="63"/>
        <v>70.985727851077016</v>
      </c>
      <c r="AF177" s="326">
        <f t="shared" si="64"/>
        <v>1024.5313365020199</v>
      </c>
      <c r="AG177" s="326">
        <f t="shared" si="65"/>
        <v>1022.7486190203296</v>
      </c>
      <c r="AH177" s="326">
        <f t="shared" si="66"/>
        <v>2.2477835225804927</v>
      </c>
      <c r="AI177" s="326">
        <f t="shared" si="67"/>
        <v>1.722313760415964</v>
      </c>
      <c r="AJ177" s="391">
        <f t="shared" si="68"/>
        <v>0.52160705114274075</v>
      </c>
      <c r="AK177" s="335">
        <f t="shared" si="69"/>
        <v>0.34211965229676344</v>
      </c>
      <c r="AL177" s="41">
        <f t="shared" si="70"/>
        <v>7.9132340307508695E-2</v>
      </c>
      <c r="AM177" s="8" cm="1">
        <f t="array" ref="AM177">Balance($B$8,$B$11,$B$12,$H$7,B177,AK177,AL177)</f>
        <v>0.48501018037301674</v>
      </c>
      <c r="AN177" s="8" cm="1">
        <f t="array" ref="AN177">getStorageByWaterLevel(B176)</f>
        <v>0.12799463842635486</v>
      </c>
      <c r="BA177" s="8"/>
    </row>
    <row r="178" spans="1:53" x14ac:dyDescent="0.25">
      <c r="A178" s="115"/>
      <c r="B178" s="326">
        <f t="shared" si="43"/>
        <v>1024.5313365020199</v>
      </c>
      <c r="C178" s="326">
        <f t="shared" si="44"/>
        <v>1022.7486190203296</v>
      </c>
      <c r="D178" s="326">
        <f t="shared" si="45"/>
        <v>2.2477835225804927</v>
      </c>
      <c r="E178" s="326">
        <f t="shared" si="40"/>
        <v>19.465367399254241</v>
      </c>
      <c r="F178" s="326">
        <f t="shared" si="46"/>
        <v>19.465367399254241</v>
      </c>
      <c r="G178" s="326">
        <f t="shared" si="47"/>
        <v>60.761843280305349</v>
      </c>
      <c r="H178" s="311">
        <f t="shared" si="71"/>
        <v>0.02</v>
      </c>
      <c r="I178" s="326">
        <f t="shared" si="48"/>
        <v>1.4261739853523068</v>
      </c>
      <c r="J178" s="326">
        <f t="shared" si="37"/>
        <v>42.18</v>
      </c>
      <c r="K178" s="333">
        <f t="shared" si="49"/>
        <v>-1</v>
      </c>
      <c r="L178" s="321">
        <f t="shared" si="50"/>
        <v>2.2277835225804927</v>
      </c>
      <c r="M178" s="321">
        <f t="shared" si="51"/>
        <v>2.237783522580493</v>
      </c>
      <c r="N178" s="326">
        <f t="shared" si="52"/>
        <v>-3.1352140683041707E-2</v>
      </c>
      <c r="O178" s="326">
        <f t="shared" si="38"/>
        <v>1.0016492211610967E-3</v>
      </c>
      <c r="P178" s="330">
        <f t="shared" si="41"/>
        <v>39.24327851111142</v>
      </c>
      <c r="Q178" s="326">
        <f t="shared" si="53"/>
        <v>19.396839063224974</v>
      </c>
      <c r="R178" s="276">
        <f>IF(H178&gt;0, rate1(1,$L$52,$L$51,$L$54,L178,$L$53,$L$50,P178),"")</f>
        <v>2629.4838134495744</v>
      </c>
      <c r="S178" s="321">
        <f t="shared" si="54"/>
        <v>7.3645260556160546</v>
      </c>
      <c r="T178" s="321">
        <f t="shared" si="55"/>
        <v>4.9260762559651386E-3</v>
      </c>
      <c r="U178" s="326">
        <f t="shared" si="39"/>
        <v>2.2477835225804927</v>
      </c>
      <c r="V178" s="334">
        <f t="shared" si="56"/>
        <v>2.2477835225804927</v>
      </c>
      <c r="W178" s="326">
        <f t="shared" si="57"/>
        <v>3.0399743895603848E-4</v>
      </c>
      <c r="X178" s="326">
        <f t="shared" si="58"/>
        <v>20.226040152665938</v>
      </c>
      <c r="Y178" s="326">
        <f t="shared" si="42"/>
        <v>39.594795639382752</v>
      </c>
      <c r="Z178" s="107">
        <f>IF(H178&gt;0, rate1(1,$L$52,$L$51,$L$54,U178,$L$53,$L$50,Y178),"")</f>
        <v>2646.8030167861607</v>
      </c>
      <c r="AA178" s="334">
        <f t="shared" si="59"/>
        <v>7.6291048990121029</v>
      </c>
      <c r="AB178" s="334">
        <f t="shared" si="60"/>
        <v>-4.5857991929097615E-5</v>
      </c>
      <c r="AC178" s="326">
        <f t="shared" si="61"/>
        <v>4.9260762559651386E-3</v>
      </c>
      <c r="AD178" s="326">
        <f t="shared" si="62"/>
        <v>-4.0600264715312475</v>
      </c>
      <c r="AE178" s="326">
        <f t="shared" si="63"/>
        <v>66.976518402779334</v>
      </c>
      <c r="AF178" s="326">
        <f t="shared" si="64"/>
        <v>1024.4950582850809</v>
      </c>
      <c r="AG178" s="326">
        <f t="shared" si="65"/>
        <v>1022.7436929440736</v>
      </c>
      <c r="AH178" s="326">
        <f t="shared" si="66"/>
        <v>2.2279302852614795</v>
      </c>
      <c r="AI178" s="326">
        <f t="shared" si="67"/>
        <v>1.8734004867300187</v>
      </c>
      <c r="AJ178" s="391">
        <f t="shared" si="68"/>
        <v>0.52212744016683243</v>
      </c>
      <c r="AK178" s="335">
        <f t="shared" si="69"/>
        <v>0.34222712591499593</v>
      </c>
      <c r="AL178" s="41">
        <f t="shared" si="70"/>
        <v>7.9204987501923035E-2</v>
      </c>
      <c r="AM178" s="8" cm="1">
        <f t="array" ref="AM178">Balance($B$8,$B$11,$B$12,$H$7,B178,AK178,AL178)</f>
        <v>0.49527685584819692</v>
      </c>
      <c r="AN178" s="8" cm="1">
        <f t="array" ref="AN178">getStorageByWaterLevel(B177)</f>
        <v>0.13147692955306042</v>
      </c>
      <c r="BA178" s="8"/>
    </row>
    <row r="179" spans="1:53" x14ac:dyDescent="0.25">
      <c r="A179" s="115"/>
      <c r="B179" s="326">
        <f t="shared" si="43"/>
        <v>1024.4950582850809</v>
      </c>
      <c r="C179" s="326">
        <f t="shared" si="44"/>
        <v>1022.7436929440736</v>
      </c>
      <c r="D179" s="326">
        <f t="shared" si="45"/>
        <v>2.2279302852614795</v>
      </c>
      <c r="E179" s="326">
        <f t="shared" si="40"/>
        <v>19.465367399254241</v>
      </c>
      <c r="F179" s="326">
        <f t="shared" si="46"/>
        <v>19.465367399254241</v>
      </c>
      <c r="G179" s="326">
        <f t="shared" si="47"/>
        <v>59.151747914650748</v>
      </c>
      <c r="H179" s="311">
        <f t="shared" si="71"/>
        <v>0.02</v>
      </c>
      <c r="I179" s="326">
        <f t="shared" si="48"/>
        <v>1.4010922728058177</v>
      </c>
      <c r="J179" s="326">
        <f t="shared" si="37"/>
        <v>42.18</v>
      </c>
      <c r="K179" s="333">
        <f t="shared" si="49"/>
        <v>-1</v>
      </c>
      <c r="L179" s="321">
        <f t="shared" si="50"/>
        <v>2.2079302852614795</v>
      </c>
      <c r="M179" s="321">
        <f t="shared" si="51"/>
        <v>2.2179302852614793</v>
      </c>
      <c r="N179" s="326">
        <f t="shared" si="52"/>
        <v>-3.1077265204531468E-2</v>
      </c>
      <c r="O179" s="326">
        <f t="shared" si="38"/>
        <v>1.0016492211610967E-3</v>
      </c>
      <c r="P179" s="330">
        <f t="shared" si="41"/>
        <v>38.778494433794549</v>
      </c>
      <c r="Q179" s="326">
        <f t="shared" si="53"/>
        <v>17.772438153277328</v>
      </c>
      <c r="R179" s="276">
        <f>IF(H179&gt;0, rate1(1,$L$52,$L$51,$L$54,L179,$L$53,$L$50,P179),"")</f>
        <v>2606.4583178754187</v>
      </c>
      <c r="S179" s="321">
        <f t="shared" si="54"/>
        <v>6.8073890193100262</v>
      </c>
      <c r="T179" s="321">
        <f t="shared" si="55"/>
        <v>5.3513317432665715E-3</v>
      </c>
      <c r="U179" s="326">
        <f t="shared" si="39"/>
        <v>2.2279302852614795</v>
      </c>
      <c r="V179" s="334">
        <f t="shared" si="56"/>
        <v>2.2279302852614795</v>
      </c>
      <c r="W179" s="326">
        <f t="shared" si="57"/>
        <v>2.9865112324944931E-4</v>
      </c>
      <c r="X179" s="326">
        <f t="shared" si="58"/>
        <v>18.5870239791318</v>
      </c>
      <c r="Y179" s="326">
        <f t="shared" si="42"/>
        <v>39.128964555835154</v>
      </c>
      <c r="Z179" s="107">
        <f>IF(H179&gt;0, rate1(1,$L$52,$L$51,$L$54,U179,$L$53,$L$50,Y179),"")</f>
        <v>2623.8339864007394</v>
      </c>
      <c r="AA179" s="334">
        <f t="shared" si="59"/>
        <v>7.0722539742276123</v>
      </c>
      <c r="AB179" s="334">
        <f t="shared" si="60"/>
        <v>-4.9182910417945355E-5</v>
      </c>
      <c r="AC179" s="326">
        <f t="shared" si="61"/>
        <v>5.3513317432665715E-3</v>
      </c>
      <c r="AD179" s="326">
        <f t="shared" si="62"/>
        <v>-3.7373874316735138</v>
      </c>
      <c r="AE179" s="326">
        <f t="shared" si="63"/>
        <v>62.786072107257517</v>
      </c>
      <c r="AF179" s="326">
        <f t="shared" si="64"/>
        <v>1024.458629688133</v>
      </c>
      <c r="AG179" s="326">
        <f t="shared" si="65"/>
        <v>1022.7383416123304</v>
      </c>
      <c r="AH179" s="326">
        <f t="shared" si="66"/>
        <v>2.2080749517173386</v>
      </c>
      <c r="AI179" s="326">
        <f t="shared" si="67"/>
        <v>2.0531046694921096</v>
      </c>
      <c r="AJ179" s="391">
        <f t="shared" si="68"/>
        <v>0.52269774701946914</v>
      </c>
      <c r="AK179" s="335">
        <f t="shared" si="69"/>
        <v>0.34234095718177188</v>
      </c>
      <c r="AL179" s="41">
        <f t="shared" si="70"/>
        <v>7.9284007534453305E-2</v>
      </c>
      <c r="AM179" s="8" cm="1">
        <f t="array" ref="AM179">Balance($B$8,$B$11,$B$12,$H$7,B179,AK179,AL179)</f>
        <v>0.50568502330065046</v>
      </c>
      <c r="AN179" s="8" cm="1">
        <f t="array" ref="AN179">getStorageByWaterLevel(B178)</f>
        <v>0.13500776376877949</v>
      </c>
      <c r="BA179" s="8"/>
    </row>
    <row r="180" spans="1:53" x14ac:dyDescent="0.25">
      <c r="A180" s="115"/>
      <c r="B180" s="326">
        <f t="shared" si="43"/>
        <v>1024.458629688133</v>
      </c>
      <c r="C180" s="326">
        <f t="shared" si="44"/>
        <v>1022.7383416123304</v>
      </c>
      <c r="D180" s="326">
        <f t="shared" si="45"/>
        <v>2.2080749517173386</v>
      </c>
      <c r="E180" s="326">
        <f t="shared" si="40"/>
        <v>19.465367399254241</v>
      </c>
      <c r="F180" s="326">
        <f t="shared" si="46"/>
        <v>19.465367399254241</v>
      </c>
      <c r="G180" s="326">
        <f t="shared" si="47"/>
        <v>57.570184103861543</v>
      </c>
      <c r="H180" s="311">
        <f t="shared" si="71"/>
        <v>0.02</v>
      </c>
      <c r="I180" s="326">
        <f t="shared" si="48"/>
        <v>1.3762304606420912</v>
      </c>
      <c r="J180" s="326">
        <f t="shared" si="37"/>
        <v>42.18</v>
      </c>
      <c r="K180" s="333">
        <f t="shared" si="49"/>
        <v>-1</v>
      </c>
      <c r="L180" s="321">
        <f t="shared" si="50"/>
        <v>2.1880749517173386</v>
      </c>
      <c r="M180" s="321">
        <f t="shared" si="51"/>
        <v>2.1980749517173388</v>
      </c>
      <c r="N180" s="326">
        <f t="shared" si="52"/>
        <v>-3.0802313265434478E-2</v>
      </c>
      <c r="O180" s="326">
        <f t="shared" si="38"/>
        <v>1.0016492211610967E-3</v>
      </c>
      <c r="P180" s="330">
        <f t="shared" si="41"/>
        <v>38.315052181953128</v>
      </c>
      <c r="Q180" s="326">
        <f t="shared" si="53"/>
        <v>16.176692343001136</v>
      </c>
      <c r="R180" s="276">
        <f>IF(H180&gt;0, rate1(1,$L$52,$L$51,$L$54,L180,$L$53,$L$50,P180),"")</f>
        <v>2583.3556080975627</v>
      </c>
      <c r="S180" s="321">
        <f t="shared" si="54"/>
        <v>6.251581190015977</v>
      </c>
      <c r="T180" s="321">
        <f t="shared" si="55"/>
        <v>5.8653407708889995E-3</v>
      </c>
      <c r="U180" s="326">
        <f t="shared" si="39"/>
        <v>2.2080749517173386</v>
      </c>
      <c r="V180" s="334">
        <f t="shared" si="56"/>
        <v>2.2080749517173386</v>
      </c>
      <c r="W180" s="326">
        <f t="shared" si="57"/>
        <v>2.9335168061095374E-4</v>
      </c>
      <c r="X180" s="326">
        <f t="shared" si="58"/>
        <v>16.976791332925686</v>
      </c>
      <c r="Y180" s="326">
        <f t="shared" si="42"/>
        <v>38.664468912072799</v>
      </c>
      <c r="Z180" s="107">
        <f>IF(H180&gt;0, rate1(1,$L$52,$L$51,$L$54,U180,$L$53,$L$50,Y180),"")</f>
        <v>2600.7874776683047</v>
      </c>
      <c r="AA180" s="334">
        <f t="shared" si="59"/>
        <v>6.5168104255369874</v>
      </c>
      <c r="AB180" s="334">
        <f t="shared" si="60"/>
        <v>-5.3174145562995288E-5</v>
      </c>
      <c r="AC180" s="326">
        <f t="shared" si="61"/>
        <v>5.8653407708889995E-3</v>
      </c>
      <c r="AD180" s="326">
        <f t="shared" si="62"/>
        <v>-3.4098615547223585</v>
      </c>
      <c r="AE180" s="326">
        <f t="shared" si="63"/>
        <v>58.399828743830021</v>
      </c>
      <c r="AF180" s="326">
        <f t="shared" si="64"/>
        <v>1024.4219620340966</v>
      </c>
      <c r="AG180" s="326">
        <f t="shared" si="65"/>
        <v>1022.7324762715594</v>
      </c>
      <c r="AH180" s="326">
        <f t="shared" si="66"/>
        <v>2.1882175144021083</v>
      </c>
      <c r="AI180" s="326">
        <f t="shared" si="67"/>
        <v>2.2704349151560899</v>
      </c>
      <c r="AJ180" s="391">
        <f t="shared" si="68"/>
        <v>0.52332842338479024</v>
      </c>
      <c r="AK180" s="335">
        <f t="shared" si="69"/>
        <v>0.34246240191162408</v>
      </c>
      <c r="AL180" s="41">
        <f t="shared" si="70"/>
        <v>7.9370607489412479E-2</v>
      </c>
      <c r="AM180" s="8" cm="1">
        <f t="array" ref="AM180">Balance($B$8,$B$11,$B$12,$H$7,B180,AK180,AL180)</f>
        <v>0.51625295690635609</v>
      </c>
      <c r="AN180" s="8" cm="1">
        <f t="array" ref="AN180">getStorageByWaterLevel(B179)</f>
        <v>0.1385924725346209</v>
      </c>
      <c r="BA180" s="8"/>
    </row>
    <row r="181" spans="1:53" x14ac:dyDescent="0.25">
      <c r="A181" s="115"/>
      <c r="B181" s="326">
        <f t="shared" si="43"/>
        <v>1024.4219620340966</v>
      </c>
      <c r="C181" s="326">
        <f t="shared" si="44"/>
        <v>1022.7324762715594</v>
      </c>
      <c r="D181" s="326">
        <f t="shared" si="45"/>
        <v>2.1882175144021083</v>
      </c>
      <c r="E181" s="326">
        <f t="shared" si="40"/>
        <v>19.465367399254241</v>
      </c>
      <c r="F181" s="326">
        <f t="shared" si="46"/>
        <v>19.465367399254241</v>
      </c>
      <c r="G181" s="326">
        <f t="shared" si="47"/>
        <v>56.016902194110848</v>
      </c>
      <c r="H181" s="311">
        <f t="shared" si="71"/>
        <v>0.02</v>
      </c>
      <c r="I181" s="326">
        <f t="shared" si="48"/>
        <v>1.3515886100297394</v>
      </c>
      <c r="J181" s="326">
        <f t="shared" si="37"/>
        <v>42.18</v>
      </c>
      <c r="K181" s="333">
        <f t="shared" si="49"/>
        <v>-1</v>
      </c>
      <c r="L181" s="321">
        <f t="shared" si="50"/>
        <v>2.1682175144021083</v>
      </c>
      <c r="M181" s="321">
        <f t="shared" si="51"/>
        <v>2.1782175144021085</v>
      </c>
      <c r="N181" s="326">
        <f t="shared" si="52"/>
        <v>-3.0527284746204586E-2</v>
      </c>
      <c r="O181" s="326">
        <f t="shared" si="38"/>
        <v>1.0016492211610967E-3</v>
      </c>
      <c r="P181" s="330">
        <f t="shared" si="41"/>
        <v>37.852960397493774</v>
      </c>
      <c r="Q181" s="326">
        <f t="shared" si="53"/>
        <v>14.609352056875295</v>
      </c>
      <c r="R181" s="276">
        <f>IF(H181&gt;0, rate1(1,$L$52,$L$51,$L$54,L181,$L$53,$L$50,P181),"")</f>
        <v>2560.1760218887989</v>
      </c>
      <c r="S181" s="321">
        <f t="shared" si="54"/>
        <v>5.6969901876308544</v>
      </c>
      <c r="T181" s="321">
        <f t="shared" si="55"/>
        <v>6.4993290440750195E-3</v>
      </c>
      <c r="U181" s="326">
        <f t="shared" si="39"/>
        <v>2.1882175144021083</v>
      </c>
      <c r="V181" s="334">
        <f t="shared" si="56"/>
        <v>2.1882175144021083</v>
      </c>
      <c r="W181" s="326">
        <f t="shared" si="57"/>
        <v>2.8809912408434002E-4</v>
      </c>
      <c r="X181" s="326">
        <f t="shared" si="58"/>
        <v>15.39509267426223</v>
      </c>
      <c r="Y181" s="326">
        <f t="shared" si="42"/>
        <v>38.201317252664602</v>
      </c>
      <c r="Z181" s="107">
        <f>IF(H181&gt;0, rate1(1,$L$52,$L$51,$L$54,U181,$L$53,$L$50,Y181),"")</f>
        <v>2577.6638130372457</v>
      </c>
      <c r="AA181" s="334">
        <f t="shared" si="59"/>
        <v>5.9626645214733367</v>
      </c>
      <c r="AB181" s="334">
        <f t="shared" si="60"/>
        <v>-5.8053314472042517E-5</v>
      </c>
      <c r="AC181" s="326">
        <f t="shared" si="61"/>
        <v>6.4993290440750195E-3</v>
      </c>
      <c r="AD181" s="326">
        <f t="shared" si="62"/>
        <v>-3.0772407219838471</v>
      </c>
      <c r="AE181" s="326">
        <f t="shared" si="63"/>
        <v>53.801813993603893</v>
      </c>
      <c r="AF181" s="326">
        <f t="shared" si="64"/>
        <v>1024.3849354203064</v>
      </c>
      <c r="AG181" s="326">
        <f t="shared" si="65"/>
        <v>1022.7259769425153</v>
      </c>
      <c r="AH181" s="326">
        <f t="shared" si="66"/>
        <v>2.1683579655653107</v>
      </c>
      <c r="AI181" s="326">
        <f t="shared" si="67"/>
        <v>2.5386258556081884</v>
      </c>
      <c r="AJ181" s="391">
        <f t="shared" si="68"/>
        <v>0.52403359723357035</v>
      </c>
      <c r="AK181" s="335">
        <f t="shared" si="69"/>
        <v>0.34259311126768544</v>
      </c>
      <c r="AL181" s="41">
        <f t="shared" si="70"/>
        <v>7.9466374434133763E-2</v>
      </c>
      <c r="AM181" s="8" cm="1">
        <f t="array" ref="AM181">Balance($B$8,$B$11,$B$12,$H$7,B181,AK181,AL181)</f>
        <v>0.52700549857135581</v>
      </c>
      <c r="AN181" s="8" cm="1">
        <f t="array" ref="AN181">getStorageByWaterLevel(B180)</f>
        <v>0.14223816046662549</v>
      </c>
      <c r="BA181" s="8"/>
    </row>
    <row r="182" spans="1:53" x14ac:dyDescent="0.25">
      <c r="A182" s="115"/>
      <c r="B182" s="326">
        <f t="shared" si="43"/>
        <v>1024.3849354203064</v>
      </c>
      <c r="C182" s="326">
        <f t="shared" si="44"/>
        <v>1022.7259769425153</v>
      </c>
      <c r="D182" s="326">
        <f t="shared" si="45"/>
        <v>2.1683579655653107</v>
      </c>
      <c r="E182" s="326">
        <f t="shared" si="40"/>
        <v>19.465367399254241</v>
      </c>
      <c r="F182" s="326">
        <f t="shared" si="46"/>
        <v>19.465367399254241</v>
      </c>
      <c r="G182" s="326">
        <f t="shared" si="47"/>
        <v>54.491652396099667</v>
      </c>
      <c r="H182" s="311">
        <f t="shared" si="71"/>
        <v>0.02</v>
      </c>
      <c r="I182" s="326">
        <f t="shared" si="48"/>
        <v>1.327166782232871</v>
      </c>
      <c r="J182" s="326">
        <f t="shared" si="37"/>
        <v>42.18</v>
      </c>
      <c r="K182" s="333">
        <f t="shared" si="49"/>
        <v>-1</v>
      </c>
      <c r="L182" s="321">
        <f t="shared" si="50"/>
        <v>2.1483579655653107</v>
      </c>
      <c r="M182" s="321">
        <f t="shared" si="51"/>
        <v>2.1583579655653109</v>
      </c>
      <c r="N182" s="326">
        <f t="shared" si="52"/>
        <v>-3.025217952438819E-2</v>
      </c>
      <c r="O182" s="326">
        <f t="shared" si="38"/>
        <v>1.0016492211610967E-3</v>
      </c>
      <c r="P182" s="330">
        <f t="shared" si="41"/>
        <v>37.392227852461872</v>
      </c>
      <c r="Q182" s="326">
        <f t="shared" si="53"/>
        <v>13.070167583986048</v>
      </c>
      <c r="R182" s="276">
        <f>IF(H182&gt;0, rate1(1,$L$52,$L$51,$L$54,L182,$L$53,$L$50,P182),"")</f>
        <v>2536.919917506852</v>
      </c>
      <c r="S182" s="321">
        <f t="shared" si="54"/>
        <v>5.1434999537803385</v>
      </c>
      <c r="T182" s="321">
        <f t="shared" si="55"/>
        <v>7.3011173794722732E-3</v>
      </c>
      <c r="U182" s="326">
        <f t="shared" si="39"/>
        <v>2.1683579655653107</v>
      </c>
      <c r="V182" s="334">
        <f t="shared" si="56"/>
        <v>2.1683579655653107</v>
      </c>
      <c r="W182" s="326">
        <f t="shared" si="57"/>
        <v>2.8289346672272231E-4</v>
      </c>
      <c r="X182" s="326">
        <f t="shared" si="58"/>
        <v>13.841678328019242</v>
      </c>
      <c r="Y182" s="326">
        <f t="shared" si="42"/>
        <v>37.739518249916664</v>
      </c>
      <c r="Z182" s="107">
        <f>IF(H182&gt;0, rate1(1,$L$52,$L$51,$L$54,U182,$L$53,$L$50,Y182),"")</f>
        <v>2554.4633349945252</v>
      </c>
      <c r="AA182" s="334">
        <f t="shared" si="59"/>
        <v>5.4097029839181809</v>
      </c>
      <c r="AB182" s="334">
        <f t="shared" si="60"/>
        <v>-6.4152499103547613E-5</v>
      </c>
      <c r="AC182" s="326">
        <f t="shared" si="61"/>
        <v>7.3011173794722732E-3</v>
      </c>
      <c r="AD182" s="326">
        <f t="shared" si="62"/>
        <v>-2.7393067335462571</v>
      </c>
      <c r="AE182" s="326">
        <f t="shared" si="63"/>
        <v>48.974356055755315</v>
      </c>
      <c r="AF182" s="326">
        <f t="shared" si="64"/>
        <v>1024.3473821234027</v>
      </c>
      <c r="AG182" s="326">
        <f t="shared" si="65"/>
        <v>1022.7186758251358</v>
      </c>
      <c r="AH182" s="326">
        <f t="shared" si="66"/>
        <v>2.148496297244376</v>
      </c>
      <c r="AI182" s="326">
        <f t="shared" si="67"/>
        <v>2.8779455469163637</v>
      </c>
      <c r="AJ182" s="391">
        <f t="shared" si="68"/>
        <v>0.52483302655215824</v>
      </c>
      <c r="AK182" s="335">
        <f t="shared" si="69"/>
        <v>0.34273531722394646</v>
      </c>
      <c r="AL182" s="41">
        <f t="shared" si="70"/>
        <v>7.957345367272331E-2</v>
      </c>
      <c r="AM182" s="8" cm="1">
        <f t="array" ref="AM182">Balance($B$8,$B$11,$B$12,$H$7,B182,AK182,AL182)</f>
        <v>0.53797711708500529</v>
      </c>
      <c r="AN182" s="8" cm="1">
        <f t="array" ref="AN182">getStorageByWaterLevel(B181)</f>
        <v>0.14595444384989503</v>
      </c>
      <c r="BA182" s="8"/>
    </row>
    <row r="183" spans="1:53" x14ac:dyDescent="0.25">
      <c r="A183" s="115"/>
      <c r="B183" s="326">
        <f t="shared" si="43"/>
        <v>1024.3473821234027</v>
      </c>
      <c r="C183" s="326">
        <f t="shared" si="44"/>
        <v>1022.7186758251358</v>
      </c>
      <c r="D183" s="326">
        <f t="shared" si="45"/>
        <v>2.148496297244376</v>
      </c>
      <c r="E183" s="326">
        <f t="shared" si="40"/>
        <v>19.465367399254241</v>
      </c>
      <c r="F183" s="326">
        <f t="shared" si="46"/>
        <v>19.465367399254241</v>
      </c>
      <c r="G183" s="326">
        <f t="shared" si="47"/>
        <v>52.994184784909379</v>
      </c>
      <c r="H183" s="311">
        <f t="shared" si="71"/>
        <v>0.02</v>
      </c>
      <c r="I183" s="326">
        <f t="shared" si="48"/>
        <v>1.3029650386134564</v>
      </c>
      <c r="J183" s="326">
        <f t="shared" si="37"/>
        <v>42.18</v>
      </c>
      <c r="K183" s="333">
        <f t="shared" si="49"/>
        <v>-1</v>
      </c>
      <c r="L183" s="321">
        <f t="shared" si="50"/>
        <v>2.1284962972443759</v>
      </c>
      <c r="M183" s="321">
        <f t="shared" si="51"/>
        <v>2.1384962972443757</v>
      </c>
      <c r="N183" s="326">
        <f t="shared" si="52"/>
        <v>-2.9976997474519873E-2</v>
      </c>
      <c r="O183" s="326">
        <f t="shared" si="38"/>
        <v>1.0016492211610967E-3</v>
      </c>
      <c r="P183" s="330">
        <f t="shared" si="41"/>
        <v>36.932863452238081</v>
      </c>
      <c r="Q183" s="326">
        <f t="shared" si="53"/>
        <v>11.558889077881112</v>
      </c>
      <c r="R183" s="276">
        <f>IF(H183&gt;0, rate1(1,$L$52,$L$51,$L$54,L183,$L$53,$L$50,P183),"")</f>
        <v>2513.5876742947607</v>
      </c>
      <c r="S183" s="321">
        <f t="shared" si="54"/>
        <v>4.5909905666059467</v>
      </c>
      <c r="T183" s="321">
        <f t="shared" si="55"/>
        <v>8.3478352054967581E-3</v>
      </c>
      <c r="U183" s="326">
        <f t="shared" si="39"/>
        <v>2.148496297244376</v>
      </c>
      <c r="V183" s="334">
        <f t="shared" si="56"/>
        <v>2.148496297244376</v>
      </c>
      <c r="W183" s="326">
        <f t="shared" si="57"/>
        <v>2.7773472160763646E-4</v>
      </c>
      <c r="X183" s="326">
        <f t="shared" si="58"/>
        <v>12.316298483593727</v>
      </c>
      <c r="Y183" s="326">
        <f t="shared" si="42"/>
        <v>37.27908070698652</v>
      </c>
      <c r="Z183" s="107">
        <f>IF(H183&gt;0, rate1(1,$L$52,$L$51,$L$54,U183,$L$53,$L$50,Y183),"")</f>
        <v>2531.186406652937</v>
      </c>
      <c r="AA183" s="334">
        <f t="shared" si="59"/>
        <v>4.8578088107251052</v>
      </c>
      <c r="AB183" s="334">
        <f t="shared" si="60"/>
        <v>-7.1992868292359479E-5</v>
      </c>
      <c r="AC183" s="326">
        <f t="shared" si="61"/>
        <v>8.3478352054967581E-3</v>
      </c>
      <c r="AD183" s="326">
        <f t="shared" si="62"/>
        <v>-2.3958307163072288</v>
      </c>
      <c r="AE183" s="326">
        <f t="shared" si="63"/>
        <v>43.897636646805395</v>
      </c>
      <c r="AF183" s="326">
        <f t="shared" si="64"/>
        <v>1024.3090572907226</v>
      </c>
      <c r="AG183" s="326">
        <f t="shared" si="65"/>
        <v>1022.7103279899303</v>
      </c>
      <c r="AH183" s="326">
        <f t="shared" si="66"/>
        <v>2.1286325012567908</v>
      </c>
      <c r="AI183" s="326">
        <f t="shared" si="67"/>
        <v>3.3210837604218106</v>
      </c>
      <c r="AJ183" s="391">
        <f t="shared" si="68"/>
        <v>0.52575554981894213</v>
      </c>
      <c r="AK183" s="335">
        <f t="shared" si="69"/>
        <v>0.34289214123230394</v>
      </c>
      <c r="AL183" s="41">
        <f t="shared" si="70"/>
        <v>7.9694845415892238E-2</v>
      </c>
      <c r="AM183" s="8" cm="1">
        <f t="array" ref="AM183">Balance($B$8,$B$11,$B$12,$H$7,B183,AK183,AL183)</f>
        <v>0.54921699657241896</v>
      </c>
      <c r="AN183" s="8" cm="1">
        <f t="array" ref="AN183">getStorageByWaterLevel(B182)</f>
        <v>0.14975462160483846</v>
      </c>
      <c r="BA183" s="8"/>
    </row>
    <row r="184" spans="1:53" x14ac:dyDescent="0.25">
      <c r="A184" s="115"/>
      <c r="B184" s="326">
        <f t="shared" si="43"/>
        <v>1024.3090572907226</v>
      </c>
      <c r="C184" s="326">
        <f t="shared" si="44"/>
        <v>1022.7103279899303</v>
      </c>
      <c r="D184" s="326">
        <f t="shared" si="45"/>
        <v>2.1286325012567908</v>
      </c>
      <c r="E184" s="326">
        <f t="shared" si="40"/>
        <v>19.465367399254241</v>
      </c>
      <c r="F184" s="326">
        <f t="shared" si="46"/>
        <v>19.465367399254241</v>
      </c>
      <c r="G184" s="326">
        <f t="shared" si="47"/>
        <v>51.524249299858219</v>
      </c>
      <c r="H184" s="311">
        <f t="shared" si="71"/>
        <v>0.02</v>
      </c>
      <c r="I184" s="326">
        <f t="shared" si="48"/>
        <v>1.2789834406338743</v>
      </c>
      <c r="J184" s="326">
        <f t="shared" si="37"/>
        <v>42.18</v>
      </c>
      <c r="K184" s="333">
        <f t="shared" si="49"/>
        <v>-1</v>
      </c>
      <c r="L184" s="321">
        <f t="shared" si="50"/>
        <v>2.1086325012567908</v>
      </c>
      <c r="M184" s="321">
        <f t="shared" si="51"/>
        <v>2.1186325012567906</v>
      </c>
      <c r="N184" s="326">
        <f t="shared" si="52"/>
        <v>-2.9701738467995842E-2</v>
      </c>
      <c r="O184" s="326">
        <f t="shared" si="38"/>
        <v>1.0016492211610967E-3</v>
      </c>
      <c r="P184" s="330">
        <f t="shared" si="41"/>
        <v>36.474876238845951</v>
      </c>
      <c r="Q184" s="326">
        <f t="shared" si="53"/>
        <v>10.075266556427152</v>
      </c>
      <c r="R184" s="276">
        <f>IF(H184&gt;0, rate1(1,$L$52,$L$51,$L$54,L184,$L$53,$L$50,P184),"")</f>
        <v>2490.1796932990073</v>
      </c>
      <c r="S184" s="321">
        <f t="shared" si="54"/>
        <v>4.0393380443947384</v>
      </c>
      <c r="T184" s="321">
        <f t="shared" si="55"/>
        <v>9.7724366405286516E-3</v>
      </c>
      <c r="U184" s="326">
        <f t="shared" si="39"/>
        <v>2.1286325012567908</v>
      </c>
      <c r="V184" s="334">
        <f t="shared" si="56"/>
        <v>2.1286325012567908</v>
      </c>
      <c r="W184" s="326">
        <f t="shared" si="57"/>
        <v>2.7262290184282278E-4</v>
      </c>
      <c r="X184" s="326">
        <f t="shared" si="58"/>
        <v>10.818703194760381</v>
      </c>
      <c r="Y184" s="326">
        <f t="shared" si="42"/>
        <v>36.820013561104858</v>
      </c>
      <c r="Z184" s="107">
        <f>IF(H184&gt;0, rate1(1,$L$52,$L$51,$L$54,U184,$L$53,$L$50,Y184),"")</f>
        <v>2507.833412355651</v>
      </c>
      <c r="AA184" s="334">
        <f t="shared" si="59"/>
        <v>4.3068610877308409</v>
      </c>
      <c r="AB184" s="334">
        <f t="shared" si="60"/>
        <v>-8.2441594796440595E-5</v>
      </c>
      <c r="AC184" s="326">
        <f t="shared" si="61"/>
        <v>9.7724366405286516E-3</v>
      </c>
      <c r="AD184" s="326">
        <f t="shared" si="62"/>
        <v>-2.0465724911487455</v>
      </c>
      <c r="AE184" s="326">
        <f t="shared" si="63"/>
        <v>38.548894644214876</v>
      </c>
      <c r="AF184" s="326">
        <f t="shared" si="64"/>
        <v>1024.2695831156141</v>
      </c>
      <c r="AG184" s="326">
        <f t="shared" si="65"/>
        <v>1022.7005555532897</v>
      </c>
      <c r="AH184" s="326">
        <f t="shared" si="66"/>
        <v>2.1087665691917925</v>
      </c>
      <c r="AI184" s="326">
        <f t="shared" si="67"/>
        <v>3.9243901421355103</v>
      </c>
      <c r="AJ184" s="391">
        <f t="shared" si="68"/>
        <v>0.52684565819175755</v>
      </c>
      <c r="AK184" s="335">
        <f t="shared" si="69"/>
        <v>0.34306813935878988</v>
      </c>
      <c r="AL184" s="41">
        <f t="shared" si="70"/>
        <v>7.9834928728906823E-2</v>
      </c>
      <c r="AM184" s="8" cm="1">
        <f t="array" ref="AM184">Balance($B$8,$B$11,$B$12,$H$7,B184,AK184,AL184)</f>
        <v>0.56079801928397743</v>
      </c>
      <c r="AN184" s="8" cm="1">
        <f t="array" ref="AN184">getStorageByWaterLevel(B183)</f>
        <v>0.15365762341218808</v>
      </c>
      <c r="BA184" s="8"/>
    </row>
    <row r="185" spans="1:53" x14ac:dyDescent="0.25">
      <c r="A185" s="115"/>
      <c r="B185" s="326">
        <f t="shared" si="43"/>
        <v>1024.2695831156141</v>
      </c>
      <c r="C185" s="326">
        <f t="shared" si="44"/>
        <v>1022.7005555532897</v>
      </c>
      <c r="D185" s="326">
        <f t="shared" si="45"/>
        <v>2.1087665691917925</v>
      </c>
      <c r="E185" s="326">
        <f t="shared" si="40"/>
        <v>19.465367399254241</v>
      </c>
      <c r="F185" s="326">
        <f t="shared" si="46"/>
        <v>19.465367399254241</v>
      </c>
      <c r="G185" s="326">
        <f t="shared" si="47"/>
        <v>50.081595744346366</v>
      </c>
      <c r="H185" s="311">
        <f t="shared" si="71"/>
        <v>0.02</v>
      </c>
      <c r="I185" s="326">
        <f t="shared" si="48"/>
        <v>1.255222049859458</v>
      </c>
      <c r="J185" s="326">
        <f t="shared" si="37"/>
        <v>42.18</v>
      </c>
      <c r="K185" s="333">
        <f t="shared" si="49"/>
        <v>-1</v>
      </c>
      <c r="L185" s="321">
        <f t="shared" si="50"/>
        <v>2.0887665691917925</v>
      </c>
      <c r="M185" s="321">
        <f t="shared" si="51"/>
        <v>2.0987665691917927</v>
      </c>
      <c r="N185" s="326">
        <f t="shared" si="52"/>
        <v>-2.9426402372984661E-2</v>
      </c>
      <c r="O185" s="326">
        <f t="shared" si="38"/>
        <v>1.0016492211610967E-3</v>
      </c>
      <c r="P185" s="330">
        <f t="shared" si="41"/>
        <v>36.018275394371535</v>
      </c>
      <c r="Q185" s="326">
        <f t="shared" si="53"/>
        <v>8.6190499016573128</v>
      </c>
      <c r="R185" s="276">
        <f>IF(H185&gt;0, rate1(1,$L$52,$L$51,$L$54,L185,$L$53,$L$50,P185),"")</f>
        <v>2466.6963979058132</v>
      </c>
      <c r="S185" s="321">
        <f t="shared" si="54"/>
        <v>3.4884141372619379</v>
      </c>
      <c r="T185" s="321">
        <f t="shared" si="55"/>
        <v>1.1825363765760969E-2</v>
      </c>
      <c r="U185" s="326">
        <f t="shared" si="39"/>
        <v>2.1087665691917925</v>
      </c>
      <c r="V185" s="334">
        <f t="shared" si="56"/>
        <v>2.1087665691917925</v>
      </c>
      <c r="W185" s="326">
        <f t="shared" si="57"/>
        <v>2.6755802054934108E-4</v>
      </c>
      <c r="X185" s="326">
        <f t="shared" si="58"/>
        <v>9.3486423795211309</v>
      </c>
      <c r="Y185" s="326">
        <f t="shared" si="42"/>
        <v>36.362325886905396</v>
      </c>
      <c r="Z185" s="107">
        <f>IF(H185&gt;0, rate1(1,$L$52,$L$51,$L$54,U185,$L$53,$L$50,Y185),"")</f>
        <v>2484.4047582984349</v>
      </c>
      <c r="AA185" s="334">
        <f t="shared" si="59"/>
        <v>3.7567347894083931</v>
      </c>
      <c r="AB185" s="334">
        <f t="shared" si="60"/>
        <v>-9.7056133791803808E-5</v>
      </c>
      <c r="AC185" s="326">
        <f t="shared" si="61"/>
        <v>1.1825363765760969E-2</v>
      </c>
      <c r="AD185" s="326">
        <f t="shared" si="62"/>
        <v>-1.6912798960069022</v>
      </c>
      <c r="AE185" s="326">
        <f t="shared" si="63"/>
        <v>32.90081290300067</v>
      </c>
      <c r="AF185" s="326">
        <f t="shared" si="64"/>
        <v>1024.2283313494754</v>
      </c>
      <c r="AG185" s="326">
        <f t="shared" si="65"/>
        <v>1022.688730189524</v>
      </c>
      <c r="AH185" s="326">
        <f t="shared" si="66"/>
        <v>2.0888984924016705</v>
      </c>
      <c r="AI185" s="326">
        <f t="shared" si="67"/>
        <v>4.7940086083559041</v>
      </c>
      <c r="AJ185" s="391">
        <f t="shared" si="68"/>
        <v>0.52817732724963418</v>
      </c>
      <c r="AK185" s="335">
        <f t="shared" si="69"/>
        <v>0.3432703406148232</v>
      </c>
      <c r="AL185" s="41">
        <f t="shared" si="70"/>
        <v>8.0000459505102095E-2</v>
      </c>
      <c r="AM185" s="8" cm="1">
        <f t="array" ref="AM185">Balance($B$8,$B$11,$B$12,$H$7,B185,AK185,AL185)</f>
        <v>0.57283387108271322</v>
      </c>
      <c r="AN185" s="8" cm="1">
        <f t="array" ref="AN185">getStorageByWaterLevel(B184)</f>
        <v>0.15769144967467405</v>
      </c>
      <c r="BA185" s="8"/>
    </row>
    <row r="186" spans="1:53" x14ac:dyDescent="0.25">
      <c r="A186" s="115"/>
      <c r="B186" s="326">
        <f t="shared" si="43"/>
        <v>1024.2283313494754</v>
      </c>
      <c r="C186" s="326">
        <f t="shared" si="44"/>
        <v>1022.688730189524</v>
      </c>
      <c r="D186" s="326">
        <f t="shared" si="45"/>
        <v>2.0888984924016705</v>
      </c>
      <c r="E186" s="326">
        <f t="shared" si="40"/>
        <v>19.465367399254241</v>
      </c>
      <c r="F186" s="326">
        <f t="shared" si="46"/>
        <v>19.465367399254241</v>
      </c>
      <c r="G186" s="326">
        <f t="shared" si="47"/>
        <v>48.665973785700167</v>
      </c>
      <c r="H186" s="311">
        <f t="shared" si="71"/>
        <v>0.02</v>
      </c>
      <c r="I186" s="326">
        <f t="shared" si="48"/>
        <v>1.2316809279611336</v>
      </c>
      <c r="J186" s="326">
        <f t="shared" si="37"/>
        <v>42.18</v>
      </c>
      <c r="K186" s="333">
        <f t="shared" si="49"/>
        <v>-1</v>
      </c>
      <c r="L186" s="321">
        <f t="shared" si="50"/>
        <v>2.0688984924016705</v>
      </c>
      <c r="M186" s="321">
        <f t="shared" si="51"/>
        <v>2.0788984924016702</v>
      </c>
      <c r="N186" s="326">
        <f t="shared" si="52"/>
        <v>-2.9150989054283372E-2</v>
      </c>
      <c r="O186" s="326">
        <f t="shared" si="38"/>
        <v>1.0016492211610967E-3</v>
      </c>
      <c r="P186" s="330">
        <f t="shared" si="41"/>
        <v>35.563070244502399</v>
      </c>
      <c r="Q186" s="326">
        <f t="shared" si="53"/>
        <v>7.1899888596163564</v>
      </c>
      <c r="R186" s="276">
        <f>IF(H186&gt;0, rate1(1,$L$52,$L$51,$L$54,L186,$L$53,$L$50,P186),"")</f>
        <v>2443.1382344963649</v>
      </c>
      <c r="S186" s="321">
        <f t="shared" si="54"/>
        <v>2.9380861060409016</v>
      </c>
      <c r="T186" s="321">
        <f t="shared" si="55"/>
        <v>1.5041121735211575E-2</v>
      </c>
      <c r="U186" s="326">
        <f t="shared" si="39"/>
        <v>2.0888984924016705</v>
      </c>
      <c r="V186" s="334">
        <f t="shared" si="56"/>
        <v>2.0888984924016705</v>
      </c>
      <c r="W186" s="326">
        <f t="shared" si="57"/>
        <v>2.6254009087134378E-4</v>
      </c>
      <c r="X186" s="326">
        <f t="shared" si="58"/>
        <v>7.9058658199515222</v>
      </c>
      <c r="Y186" s="326">
        <f t="shared" si="42"/>
        <v>35.906026899870156</v>
      </c>
      <c r="Z186" s="107">
        <f>IF(H186&gt;0, rate1(1,$L$52,$L$51,$L$54,U186,$L$53,$L$50,Y186),"")</f>
        <v>2460.9008731703125</v>
      </c>
      <c r="AA186" s="334">
        <f t="shared" si="59"/>
        <v>3.2073005673633359</v>
      </c>
      <c r="AB186" s="334">
        <f t="shared" si="60"/>
        <v>-1.1894170406749503E-4</v>
      </c>
      <c r="AC186" s="326">
        <f t="shared" si="61"/>
        <v>1.5041121735211575E-2</v>
      </c>
      <c r="AD186" s="326">
        <f t="shared" si="62"/>
        <v>-1.3296880613085917</v>
      </c>
      <c r="AE186" s="326">
        <f t="shared" si="63"/>
        <v>26.917687814822013</v>
      </c>
      <c r="AF186" s="326">
        <f t="shared" si="64"/>
        <v>1024.1841392386859</v>
      </c>
      <c r="AG186" s="326">
        <f t="shared" si="65"/>
        <v>1022.6736890677888</v>
      </c>
      <c r="AH186" s="326">
        <f t="shared" si="66"/>
        <v>2.0690282619922482</v>
      </c>
      <c r="AI186" s="326">
        <f t="shared" si="67"/>
        <v>6.1564759303569216</v>
      </c>
      <c r="AJ186" s="391">
        <f t="shared" si="68"/>
        <v>0.52988745945251114</v>
      </c>
      <c r="AK186" s="335">
        <f t="shared" si="69"/>
        <v>0.3435104322159418</v>
      </c>
      <c r="AL186" s="41">
        <f t="shared" si="70"/>
        <v>8.0202670788202549E-2</v>
      </c>
      <c r="AM186" s="8" cm="1">
        <f t="array" ref="AM186">Balance($B$8,$B$11,$B$12,$H$7,B186,AK186,AL186)</f>
        <v>0.58551504231206042</v>
      </c>
      <c r="AN186" s="8" cm="1">
        <f t="array" ref="AN186">getStorageByWaterLevel(B185)</f>
        <v>0.16189972420525778</v>
      </c>
      <c r="BA186" s="8"/>
    </row>
    <row r="187" spans="1:53" x14ac:dyDescent="0.25">
      <c r="A187" s="115"/>
      <c r="B187" s="326">
        <f t="shared" si="43"/>
        <v>1024.1841392386859</v>
      </c>
      <c r="C187" s="326">
        <f t="shared" si="44"/>
        <v>1022.6736890677888</v>
      </c>
      <c r="D187" s="326">
        <f t="shared" si="45"/>
        <v>2.0690282619922482</v>
      </c>
      <c r="E187" s="326">
        <f t="shared" si="40"/>
        <v>19.465367399254241</v>
      </c>
      <c r="F187" s="326">
        <f t="shared" si="46"/>
        <v>19.465367399254241</v>
      </c>
      <c r="G187" s="326">
        <f t="shared" si="47"/>
        <v>47.277132954984687</v>
      </c>
      <c r="H187" s="311">
        <f t="shared" si="71"/>
        <v>0.02</v>
      </c>
      <c r="I187" s="326">
        <f t="shared" si="48"/>
        <v>1.2083601367176926</v>
      </c>
      <c r="J187" s="326">
        <f t="shared" si="37"/>
        <v>42.18</v>
      </c>
      <c r="K187" s="333">
        <f t="shared" si="49"/>
        <v>-1</v>
      </c>
      <c r="L187" s="321">
        <f t="shared" si="50"/>
        <v>2.0490282619922482</v>
      </c>
      <c r="M187" s="321">
        <f t="shared" si="51"/>
        <v>2.059028261992248</v>
      </c>
      <c r="N187" s="326">
        <f t="shared" si="52"/>
        <v>-2.8875498373178932E-2</v>
      </c>
      <c r="O187" s="326">
        <f t="shared" si="38"/>
        <v>1.0016492211610967E-3</v>
      </c>
      <c r="P187" s="330">
        <f t="shared" si="41"/>
        <v>35.109270262182051</v>
      </c>
      <c r="Q187" s="326">
        <f t="shared" si="53"/>
        <v>5.7878330401745686</v>
      </c>
      <c r="R187" s="276">
        <f>IF(H187&gt;0, rate1(1,$L$52,$L$51,$L$54,L187,$L$53,$L$50,P187),"")</f>
        <v>2419.5056731211557</v>
      </c>
      <c r="S187" s="321">
        <f t="shared" si="54"/>
        <v>2.3882164874517358</v>
      </c>
      <c r="T187" s="321">
        <f t="shared" si="55"/>
        <v>2.0800428920264388E-2</v>
      </c>
      <c r="U187" s="326">
        <f t="shared" si="39"/>
        <v>2.0690282619922482</v>
      </c>
      <c r="V187" s="334">
        <f t="shared" si="56"/>
        <v>2.0690282619922482</v>
      </c>
      <c r="W187" s="326">
        <f t="shared" si="57"/>
        <v>2.5756912597740822E-4</v>
      </c>
      <c r="X187" s="326">
        <f t="shared" si="58"/>
        <v>6.4901231620158413</v>
      </c>
      <c r="Y187" s="326">
        <f t="shared" si="42"/>
        <v>35.451125959885687</v>
      </c>
      <c r="Z187" s="107">
        <f>IF(H187&gt;0, rate1(1,$L$52,$L$51,$L$54,U187,$L$53,$L$50,Y187),"")</f>
        <v>2437.3222088127964</v>
      </c>
      <c r="AA187" s="334">
        <f t="shared" si="59"/>
        <v>2.6584245257968186</v>
      </c>
      <c r="AB187" s="334">
        <f t="shared" si="60"/>
        <v>-1.5530952537840375E-4</v>
      </c>
      <c r="AC187" s="326">
        <f t="shared" si="61"/>
        <v>2.0800428920264388E-2</v>
      </c>
      <c r="AD187" s="326">
        <f t="shared" si="62"/>
        <v>-0.96151863390256409</v>
      </c>
      <c r="AE187" s="326">
        <f t="shared" si="63"/>
        <v>20.544280070079935</v>
      </c>
      <c r="AF187" s="326">
        <f t="shared" si="64"/>
        <v>1024.1344633113924</v>
      </c>
      <c r="AG187" s="326">
        <f t="shared" si="65"/>
        <v>1022.6528886388686</v>
      </c>
      <c r="AH187" s="326">
        <f t="shared" si="66"/>
        <v>2.0491558688136706</v>
      </c>
      <c r="AI187" s="326">
        <f t="shared" si="67"/>
        <v>8.5969746429368321</v>
      </c>
      <c r="AJ187" s="391">
        <f t="shared" si="68"/>
        <v>0.53227550796443801</v>
      </c>
      <c r="AK187" s="335">
        <f t="shared" si="69"/>
        <v>0.34381004311218083</v>
      </c>
      <c r="AL187" s="41">
        <f t="shared" si="70"/>
        <v>8.0462350942945002E-2</v>
      </c>
      <c r="AM187" s="8" cm="1">
        <f t="array" ref="AM187">Balance($B$8,$B$11,$B$12,$H$7,B187,AK187,AL187)</f>
        <v>0.59919590885141971</v>
      </c>
      <c r="AN187" s="8" cm="1">
        <f t="array" ref="AN187">getStorageByWaterLevel(B186)</f>
        <v>0.16635549109852024</v>
      </c>
      <c r="BA187" s="8"/>
    </row>
    <row r="188" spans="1:53" x14ac:dyDescent="0.25">
      <c r="A188" s="115"/>
      <c r="B188" s="326">
        <f t="shared" si="43"/>
        <v>1024.1344633113924</v>
      </c>
      <c r="C188" s="326">
        <f t="shared" si="44"/>
        <v>1022.6528886388686</v>
      </c>
      <c r="D188" s="326">
        <f t="shared" si="45"/>
        <v>2.0491558688136706</v>
      </c>
      <c r="E188" s="326">
        <f t="shared" si="40"/>
        <v>19.465367399254241</v>
      </c>
      <c r="F188" s="326">
        <f t="shared" si="46"/>
        <v>19.465367399254241</v>
      </c>
      <c r="G188" s="326">
        <f t="shared" si="47"/>
        <v>45.914822646865744</v>
      </c>
      <c r="H188" s="311">
        <f t="shared" si="71"/>
        <v>0.02</v>
      </c>
      <c r="I188" s="326">
        <f t="shared" si="48"/>
        <v>1.1852597380190673</v>
      </c>
      <c r="J188" s="326">
        <f t="shared" si="37"/>
        <v>42.18</v>
      </c>
      <c r="K188" s="333">
        <f t="shared" si="49"/>
        <v>-1</v>
      </c>
      <c r="L188" s="321">
        <f t="shared" si="50"/>
        <v>2.0291558688136706</v>
      </c>
      <c r="M188" s="321">
        <f t="shared" si="51"/>
        <v>2.0391558688136708</v>
      </c>
      <c r="N188" s="326">
        <f t="shared" si="52"/>
        <v>-2.8599930187336309E-2</v>
      </c>
      <c r="O188" s="326">
        <f t="shared" si="38"/>
        <v>1.0016492211610967E-3</v>
      </c>
      <c r="P188" s="330">
        <f t="shared" si="41"/>
        <v>34.656885071411402</v>
      </c>
      <c r="Q188" s="326">
        <f t="shared" si="53"/>
        <v>4.4123319168922777</v>
      </c>
      <c r="R188" s="276">
        <f>IF(H188&gt;0, rate1(1,$L$52,$L$51,$L$54,L188,$L$53,$L$50,P188),"")</f>
        <v>2395.799208195494</v>
      </c>
      <c r="S188" s="321">
        <f t="shared" si="54"/>
        <v>1.8386628445873876</v>
      </c>
      <c r="T188" s="321">
        <f t="shared" si="55"/>
        <v>3.410182097837796E-2</v>
      </c>
      <c r="U188" s="326">
        <f t="shared" si="39"/>
        <v>2.0491558688136706</v>
      </c>
      <c r="V188" s="334">
        <f t="shared" si="56"/>
        <v>2.0491558688136706</v>
      </c>
      <c r="W188" s="326">
        <f t="shared" si="57"/>
        <v>2.5264513906142483E-4</v>
      </c>
      <c r="X188" s="326">
        <f t="shared" si="58"/>
        <v>5.1011639154340074</v>
      </c>
      <c r="Y188" s="326">
        <f t="shared" si="42"/>
        <v>34.997632574942124</v>
      </c>
      <c r="Z188" s="107">
        <f>IF(H188&gt;0, rate1(1,$L$52,$L$51,$L$54,U188,$L$53,$L$50,Y188),"")</f>
        <v>2413.6692408997483</v>
      </c>
      <c r="AA188" s="334">
        <f t="shared" si="59"/>
        <v>2.1099679830307072</v>
      </c>
      <c r="AB188" s="334">
        <f t="shared" si="60"/>
        <v>-2.2761479873643835E-4</v>
      </c>
      <c r="AC188" s="326">
        <f t="shared" si="61"/>
        <v>3.410182097837796E-2</v>
      </c>
      <c r="AD188" s="326">
        <f t="shared" si="62"/>
        <v>-0.58647894529388533</v>
      </c>
      <c r="AE188" s="326">
        <f t="shared" si="63"/>
        <v>13.662088140324206</v>
      </c>
      <c r="AF188" s="326">
        <f t="shared" si="64"/>
        <v>1024.0717615602268</v>
      </c>
      <c r="AG188" s="326">
        <f t="shared" si="65"/>
        <v>1022.6187868178903</v>
      </c>
      <c r="AH188" s="326">
        <f t="shared" si="66"/>
        <v>2.0292813034503303</v>
      </c>
      <c r="AI188" s="326">
        <f t="shared" si="67"/>
        <v>14.234006281379195</v>
      </c>
      <c r="AJ188" s="391">
        <f t="shared" si="68"/>
        <v>0.53622939859815444</v>
      </c>
      <c r="AK188" s="335">
        <f t="shared" si="69"/>
        <v>0.34421648342538558</v>
      </c>
      <c r="AL188" s="41">
        <f t="shared" si="70"/>
        <v>8.082497133338408E-2</v>
      </c>
      <c r="AM188" s="8" cm="1">
        <f t="array" ref="AM188">Balance($B$8,$B$11,$B$12,$H$7,B188,AK188,AL188)</f>
        <v>0.61465444070466313</v>
      </c>
      <c r="AN188" s="8" cm="1">
        <f t="array" ref="AN188">getStorageByWaterLevel(B187)</f>
        <v>0.17119460635832132</v>
      </c>
      <c r="BA188" s="8"/>
    </row>
    <row r="189" spans="1:53" x14ac:dyDescent="0.25">
      <c r="A189" s="115"/>
      <c r="B189" s="326">
        <f t="shared" si="43"/>
        <v>1024.0717615602268</v>
      </c>
      <c r="C189" s="326">
        <f t="shared" si="44"/>
        <v>1022.6187868178903</v>
      </c>
      <c r="D189" s="326">
        <f t="shared" si="45"/>
        <v>2.0292813034503303</v>
      </c>
      <c r="E189" s="326">
        <f t="shared" si="40"/>
        <v>19.465367399254241</v>
      </c>
      <c r="F189" s="326">
        <f t="shared" si="46"/>
        <v>19.465367399254241</v>
      </c>
      <c r="G189" s="326">
        <f t="shared" si="47"/>
        <v>44.578792119441133</v>
      </c>
      <c r="H189" s="311">
        <f t="shared" si="71"/>
        <v>0.02</v>
      </c>
      <c r="I189" s="326">
        <f t="shared" si="48"/>
        <v>1.1623797938692406</v>
      </c>
      <c r="J189" s="326">
        <f t="shared" si="37"/>
        <v>42.18</v>
      </c>
      <c r="K189" s="333">
        <f t="shared" si="49"/>
        <v>-1</v>
      </c>
      <c r="L189" s="321">
        <f t="shared" si="50"/>
        <v>2.0092813034503303</v>
      </c>
      <c r="M189" s="321">
        <f t="shared" si="51"/>
        <v>2.0192813034503301</v>
      </c>
      <c r="N189" s="326">
        <f t="shared" si="52"/>
        <v>-2.8324284350640383E-2</v>
      </c>
      <c r="O189" s="326">
        <f t="shared" si="38"/>
        <v>1.0016492211610967E-3</v>
      </c>
      <c r="P189" s="330">
        <f t="shared" si="41"/>
        <v>34.205924451177275</v>
      </c>
      <c r="Q189" s="326">
        <f t="shared" si="53"/>
        <v>3.063234826852387</v>
      </c>
      <c r="R189" s="276">
        <f>IF(H189&gt;0, rate1(1,$L$52,$L$51,$L$54,L189,$L$53,$L$50,P189),"")</f>
        <v>2372.0193592155861</v>
      </c>
      <c r="S189" s="321">
        <f t="shared" si="54"/>
        <v>1.289277501610768</v>
      </c>
      <c r="T189" s="321">
        <f t="shared" si="55"/>
        <v>9.7913886122922886E-2</v>
      </c>
      <c r="U189" s="326">
        <f t="shared" si="39"/>
        <v>2.0292813034503303</v>
      </c>
      <c r="V189" s="334">
        <f t="shared" si="56"/>
        <v>2.0292813034503303</v>
      </c>
      <c r="W189" s="326">
        <f t="shared" si="57"/>
        <v>2.4776814334082076E-4</v>
      </c>
      <c r="X189" s="326">
        <f t="shared" si="58"/>
        <v>3.7387374535154549</v>
      </c>
      <c r="Y189" s="326">
        <f t="shared" si="42"/>
        <v>34.545556404954517</v>
      </c>
      <c r="Z189" s="107">
        <f>IF(H189&gt;0, rate1(1,$L$52,$L$51,$L$54,U189,$L$53,$L$50,Y189),"")</f>
        <v>2389.9424696372344</v>
      </c>
      <c r="AA189" s="334">
        <f t="shared" si="59"/>
        <v>1.5617872180497319</v>
      </c>
      <c r="AB189" s="334">
        <f t="shared" si="60"/>
        <v>-4.4103556538890003E-4</v>
      </c>
      <c r="AC189" s="326">
        <f t="shared" si="61"/>
        <v>9.7913886122922886E-2</v>
      </c>
      <c r="AD189" s="326">
        <f t="shared" si="62"/>
        <v>-0.20426111956062731</v>
      </c>
      <c r="AE189" s="326">
        <f t="shared" si="63"/>
        <v>5.7904901488724709</v>
      </c>
      <c r="AF189" s="326">
        <f t="shared" si="64"/>
        <v>1023.9455233897532</v>
      </c>
      <c r="AG189" s="326">
        <f t="shared" si="65"/>
        <v>1022.5208729317674</v>
      </c>
      <c r="AH189" s="326">
        <f t="shared" si="66"/>
        <v>2.0094045562097893</v>
      </c>
      <c r="AI189" s="326">
        <f t="shared" si="67"/>
        <v>41.278704468627303</v>
      </c>
      <c r="AJ189" s="391">
        <f t="shared" si="68"/>
        <v>0.54769570539499535</v>
      </c>
      <c r="AK189" s="335">
        <f t="shared" si="69"/>
        <v>0.34487003529934945</v>
      </c>
      <c r="AL189" s="41">
        <f t="shared" si="70"/>
        <v>8.1425361718332659E-2</v>
      </c>
      <c r="AM189" s="8" cm="1">
        <f t="array" ref="AM189">Balance($B$8,$B$11,$B$12,$H$7,B189,AK189,AL189)</f>
        <v>0.63420554414964481</v>
      </c>
      <c r="AN189" s="8" cm="1">
        <f t="array" ref="AN189">getStorageByWaterLevel(B188)</f>
        <v>0.17671540528186297</v>
      </c>
      <c r="BA189" s="8"/>
    </row>
    <row r="190" spans="1:53" x14ac:dyDescent="0.25">
      <c r="A190" s="115"/>
      <c r="B190" s="326">
        <f t="shared" si="43"/>
        <v>1023.9455233897532</v>
      </c>
      <c r="C190" s="326">
        <f t="shared" si="44"/>
        <v>1022.5208729317674</v>
      </c>
      <c r="D190" s="326">
        <f t="shared" si="45"/>
        <v>2.0094045562097893</v>
      </c>
      <c r="E190" s="326">
        <f t="shared" si="40"/>
        <v>19.465367399254241</v>
      </c>
      <c r="F190" s="326">
        <f t="shared" si="46"/>
        <v>19.465367399254241</v>
      </c>
      <c r="G190" s="326">
        <f t="shared" si="47"/>
        <v>43.268790494034668</v>
      </c>
      <c r="H190" s="311">
        <f t="shared" ref="H190:H208" si="72">dv(S189)</f>
        <v>0.02</v>
      </c>
      <c r="I190" s="326">
        <f t="shared" si="48"/>
        <v>1.1397203663887012</v>
      </c>
      <c r="J190" s="326">
        <f t="shared" ref="J190:J253" si="73">$B$7</f>
        <v>42.18</v>
      </c>
      <c r="K190" s="333">
        <f t="shared" si="49"/>
        <v>-1</v>
      </c>
      <c r="L190" s="321">
        <f t="shared" si="50"/>
        <v>1.9894045562097893</v>
      </c>
      <c r="M190" s="321">
        <f t="shared" si="51"/>
        <v>1.9994045562097893</v>
      </c>
      <c r="N190" s="326">
        <f t="shared" si="52"/>
        <v>-2.8048560713039628E-2</v>
      </c>
      <c r="O190" s="326">
        <f t="shared" ref="O190:O253" si="74">IF(WH(B189,$F$51,$F$52,$F$53)&gt;0,WH(B189,$F$51,$F$52,$F$53),O189)</f>
        <v>1.0016492211610967E-3</v>
      </c>
      <c r="P190" s="330">
        <f t="shared" si="41"/>
        <v>33.756398339512174</v>
      </c>
      <c r="Q190" s="326">
        <f t="shared" si="53"/>
        <v>1.7402909704559733</v>
      </c>
      <c r="R190" s="276">
        <f>IF(H190&gt;0, rate1(1,$L$52,$L$51,$L$54,L190,$L$53,$L$50,P190),"")</f>
        <v>2348.1666714958351</v>
      </c>
      <c r="S190" s="321">
        <f t="shared" si="54"/>
        <v>0.73990726149389918</v>
      </c>
      <c r="T190" s="321">
        <f t="shared" si="55"/>
        <v>-0.10784061436756225</v>
      </c>
      <c r="U190" s="326">
        <f t="shared" ref="U190:U208" si="75">L190-K190*H190</f>
        <v>2.0094045562097893</v>
      </c>
      <c r="V190" s="334">
        <f t="shared" si="56"/>
        <v>2.0094045562097893</v>
      </c>
      <c r="W190" s="326">
        <f t="shared" si="57"/>
        <v>2.4293815205433944E-4</v>
      </c>
      <c r="X190" s="326">
        <f t="shared" si="58"/>
        <v>2.4025930129561317</v>
      </c>
      <c r="Y190" s="326">
        <f t="shared" si="42"/>
        <v>34.094907265710098</v>
      </c>
      <c r="Z190" s="107">
        <f>IF(H190&gt;0, rate1(1,$L$52,$L$51,$L$54,U190,$L$53,$L$50,Y190),"")</f>
        <v>2366.1424204839732</v>
      </c>
      <c r="AA190" s="334">
        <f t="shared" si="59"/>
        <v>1.0137332009597213</v>
      </c>
      <c r="AB190" s="334">
        <f t="shared" si="60"/>
        <v>-1.768984177591686E-2</v>
      </c>
      <c r="AC190" s="326">
        <f t="shared" si="61"/>
        <v>-1.768984177591686E-2</v>
      </c>
      <c r="AD190" s="326">
        <f t="shared" si="62"/>
        <v>1.1305923621786269</v>
      </c>
      <c r="AE190" s="326">
        <f t="shared" si="63"/>
        <v>33.27813980470485</v>
      </c>
      <c r="AF190" s="326">
        <f t="shared" si="64"/>
        <v>1023.9351646708161</v>
      </c>
      <c r="AG190" s="326">
        <f t="shared" si="65"/>
        <v>1022.5385627735433</v>
      </c>
      <c r="AH190" s="326">
        <f t="shared" si="66"/>
        <v>1.9895256171122462</v>
      </c>
      <c r="AI190" s="326">
        <f t="shared" si="67"/>
        <v>-7.5334694043025623</v>
      </c>
      <c r="AJ190" s="391">
        <f t="shared" si="68"/>
        <v>0.54560307500491134</v>
      </c>
      <c r="AK190" s="335">
        <f t="shared" si="69"/>
        <v>0.34671019008481624</v>
      </c>
      <c r="AL190" s="41">
        <f t="shared" si="70"/>
        <v>8.3166497472819359E-2</v>
      </c>
      <c r="AM190" s="8" cm="1">
        <f t="array" ref="AM190">Balance($B$8,$B$11,$B$12,$H$7,B190,AK190,AL190)</f>
        <v>0.67350053447721459</v>
      </c>
      <c r="AN190" s="8" cm="1">
        <f t="array" ref="AN190">getStorageByWaterLevel(B189)</f>
        <v>0.18380654208962249</v>
      </c>
      <c r="BA190" s="8"/>
    </row>
    <row r="191" spans="1:53" x14ac:dyDescent="0.25">
      <c r="A191" s="115"/>
      <c r="B191" s="326">
        <f t="shared" si="43"/>
        <v>1023.9351646708161</v>
      </c>
      <c r="C191" s="326">
        <f t="shared" si="44"/>
        <v>1022.5385627735433</v>
      </c>
      <c r="D191" s="326">
        <f t="shared" si="45"/>
        <v>1.9895256171122462</v>
      </c>
      <c r="E191" s="326">
        <f t="shared" ref="E191:E254" si="76">IF(H191&gt;0,IF(AND(C191&lt;$B$6,C191&gt;$K$12),bb2wang($B$6,$K$12,C191,$H$8,$H$9,I191,$H$10,$H$11,$K$10,$K$11,$H$13),E190)," ")</f>
        <v>19.465367399254241</v>
      </c>
      <c r="F191" s="326">
        <f t="shared" si="46"/>
        <v>19.465367399254241</v>
      </c>
      <c r="G191" s="326">
        <f t="shared" si="47"/>
        <v>44.594829209850701</v>
      </c>
      <c r="H191" s="311">
        <f t="shared" si="72"/>
        <v>0.02</v>
      </c>
      <c r="I191" s="326">
        <f t="shared" si="48"/>
        <v>1.1172815178182647</v>
      </c>
      <c r="J191" s="326">
        <f t="shared" si="73"/>
        <v>42.18</v>
      </c>
      <c r="K191" s="333">
        <f t="shared" si="49"/>
        <v>1</v>
      </c>
      <c r="L191" s="321">
        <f t="shared" si="50"/>
        <v>2.0095256171122462</v>
      </c>
      <c r="M191" s="321">
        <f t="shared" si="51"/>
        <v>1.9995256171122462</v>
      </c>
      <c r="N191" s="326">
        <f t="shared" si="52"/>
        <v>2.8390216127500256E-2</v>
      </c>
      <c r="O191" s="326">
        <f t="shared" si="74"/>
        <v>1.0016492211610967E-3</v>
      </c>
      <c r="P191" s="330">
        <f t="shared" ref="P191:P254" si="77">IF(H191&gt;0, $C$54*$L$55*$L$55*M191*M191/(($B$19*(B191-C191))^0.333)*1000,"")</f>
        <v>33.984773473290367</v>
      </c>
      <c r="Q191" s="326">
        <f t="shared" si="53"/>
        <v>1.7482693738097694</v>
      </c>
      <c r="R191" s="276">
        <f>IF(H191&gt;0, rate1(1,$L$52,$L$51,$L$54,L191,$L$53,$L$50,P191),"")</f>
        <v>2360.3032913473066</v>
      </c>
      <c r="S191" s="321">
        <f t="shared" si="54"/>
        <v>0.73947735644962398</v>
      </c>
      <c r="T191" s="321">
        <f t="shared" si="55"/>
        <v>0.10897408279219528</v>
      </c>
      <c r="U191" s="326">
        <f t="shared" si="75"/>
        <v>1.9895256171122462</v>
      </c>
      <c r="V191" s="334">
        <f t="shared" si="56"/>
        <v>1.9895256171122462</v>
      </c>
      <c r="W191" s="326">
        <f t="shared" si="57"/>
        <v>2.381551784700342E-4</v>
      </c>
      <c r="X191" s="326">
        <f t="shared" si="58"/>
        <v>1.0924796937062311</v>
      </c>
      <c r="Y191" s="326">
        <f t="shared" ref="Y191:Y254" si="78">IF(H191&gt;0, $C$54*$L$55*$L$55*V191*V191/(($B$19*(B191-C191))^0.333)*1000,"")</f>
        <v>33.645695132983413</v>
      </c>
      <c r="Z191" s="107">
        <f>IF(H191&gt;0, rate1(1,$L$52,$L$51,$L$54,U191,$L$53,$L$50,Y191),"")</f>
        <v>2342.2696448950392</v>
      </c>
      <c r="AA191" s="334">
        <f t="shared" si="59"/>
        <v>0.46565130621517714</v>
      </c>
      <c r="AB191" s="334">
        <f t="shared" si="60"/>
        <v>4.4569244996776772E-4</v>
      </c>
      <c r="AC191" s="326">
        <f t="shared" si="61"/>
        <v>0.10897408279219528</v>
      </c>
      <c r="AD191" s="326">
        <f t="shared" si="62"/>
        <v>0.18352987689869688</v>
      </c>
      <c r="AE191" s="326">
        <f t="shared" si="63"/>
        <v>-20.749747705325028</v>
      </c>
      <c r="AF191" s="326">
        <f t="shared" si="64"/>
        <v>1023.8545808041514</v>
      </c>
      <c r="AG191" s="326">
        <f t="shared" si="65"/>
        <v>1022.4295886907511</v>
      </c>
      <c r="AH191" s="326">
        <f t="shared" si="66"/>
        <v>2.0096454864630648</v>
      </c>
      <c r="AI191" s="326">
        <f t="shared" si="67"/>
        <v>46.169525412978082</v>
      </c>
      <c r="AJ191" s="391">
        <f t="shared" si="68"/>
        <v>0.55842794317518307</v>
      </c>
      <c r="AK191" s="335">
        <f t="shared" si="69"/>
        <v>0.34638422597546825</v>
      </c>
      <c r="AL191" s="41">
        <f t="shared" si="70"/>
        <v>8.2848735733345877E-2</v>
      </c>
      <c r="AM191" s="8" cm="1">
        <f t="array" ref="AM191">Balance($B$8,$B$11,$B$12,$H$7,B191,AK191,AL191)</f>
        <v>0.67766225181627293</v>
      </c>
      <c r="AN191" s="8" cm="1">
        <f t="array" ref="AN191">getStorageByWaterLevel(B190)</f>
        <v>0.19849853299153167</v>
      </c>
      <c r="BA191" s="8"/>
    </row>
    <row r="192" spans="1:53" x14ac:dyDescent="0.25">
      <c r="A192" s="115"/>
      <c r="B192" s="326">
        <f t="shared" ref="B192:B208" si="79">IF(H192&gt;0, AF191,"")</f>
        <v>1023.8545808041514</v>
      </c>
      <c r="C192" s="326">
        <f t="shared" ref="C192:C208" si="80">IF(H192&gt;0, AG191,"")</f>
        <v>1022.4295886907511</v>
      </c>
      <c r="D192" s="326">
        <f t="shared" ref="D192:D208" si="81">IF(H192&gt;0, AH191,"")</f>
        <v>2.0096454864630648</v>
      </c>
      <c r="E192" s="326">
        <f t="shared" si="76"/>
        <v>19.465367399254241</v>
      </c>
      <c r="F192" s="326">
        <f t="shared" ref="F192:F208" si="82">IF(H192&gt;0, (E192+E191)/2,"")</f>
        <v>19.465367399254241</v>
      </c>
      <c r="G192" s="326">
        <f t="shared" ref="G192:G208" si="83">IF(H192&gt;0, F192*$S$53*$C$55*(B192-C192+N192)^1.5,"")</f>
        <v>45.947837198783155</v>
      </c>
      <c r="H192" s="311">
        <f t="shared" si="72"/>
        <v>0.02</v>
      </c>
      <c r="I192" s="326">
        <f t="shared" ref="I192:I208" si="84">IF(H192&gt;0, (B192-C192)*B$19,"")</f>
        <v>1.1399936907202572</v>
      </c>
      <c r="J192" s="326">
        <f t="shared" si="73"/>
        <v>42.18</v>
      </c>
      <c r="K192" s="333">
        <f t="shared" ref="K192:K208" si="85">IF(H192&gt;0, IF((1-S191-0.015)&gt;0,1,-1),"")</f>
        <v>1</v>
      </c>
      <c r="L192" s="321">
        <f t="shared" ref="L192:L208" si="86">IF(H192&gt;0, D192+K192*H192,"")</f>
        <v>2.0296454864630649</v>
      </c>
      <c r="M192" s="321">
        <f t="shared" ref="M192:M208" si="87">IF(H192&gt;0, (D192+L192)/2,"")</f>
        <v>2.0196454864630651</v>
      </c>
      <c r="N192" s="326">
        <f t="shared" ref="N192:N208" si="88">IF(H192&gt;0, 2*($P$53*M192/$S$52/$S$51)^2-(B192-C192)*2,"")</f>
        <v>2.8679042577815839E-2</v>
      </c>
      <c r="O192" s="326">
        <f t="shared" si="74"/>
        <v>1.0016492211610967E-3</v>
      </c>
      <c r="P192" s="330">
        <f t="shared" si="77"/>
        <v>34.440572073009285</v>
      </c>
      <c r="Q192" s="326">
        <f t="shared" ref="Q192:Q208" si="89">IF(H192&gt;0, M192/$S$54*(B192-C192+N192/2)*E192-J192,"")</f>
        <v>3.0877184726261646</v>
      </c>
      <c r="R192" s="276">
        <f>IF(H192&gt;0, rate1(1,$L$52,$L$51,$L$54,L192,$L$53,$L$50,P192),"")</f>
        <v>2384.4112203876393</v>
      </c>
      <c r="S192" s="321">
        <f t="shared" ref="S192:S208" si="90">IF(H192&gt;0, Q192/O192/R192,"")</f>
        <v>1.2928283930956876</v>
      </c>
      <c r="T192" s="321">
        <f t="shared" ref="T192:T208" si="91">IF(H192&gt;0, N192/(1-S192),"")</f>
        <v>-9.7938052641105666E-2</v>
      </c>
      <c r="U192" s="326">
        <f t="shared" si="75"/>
        <v>2.0096454864630648</v>
      </c>
      <c r="V192" s="334">
        <f t="shared" ref="V192:V208" si="92">IF(H192&gt;0, (D192+U192)/2,"")</f>
        <v>2.0096454864630648</v>
      </c>
      <c r="W192" s="326">
        <f t="shared" ref="W192:W208" si="93">IF(H192&gt;0, 2*($P$53*V192/$S$52/$S$51)^2-(B192-C192)*2,"")</f>
        <v>2.4299641275549178E-4</v>
      </c>
      <c r="X192" s="326">
        <f t="shared" ref="X192:X208" si="94">IF(H192&gt;0, V192/$S$54*(B192-C192+W192/2)*F192-J192,"")</f>
        <v>2.4186314707271848</v>
      </c>
      <c r="Y192" s="326">
        <f t="shared" si="78"/>
        <v>34.100360799312575</v>
      </c>
      <c r="Z192" s="107">
        <f>IF(H192&gt;0, rate1(1,$L$52,$L$51,$L$54,U192,$L$53,$L$50,Y192),"")</f>
        <v>2366.4313267614834</v>
      </c>
      <c r="AA192" s="334">
        <f t="shared" ref="AA192:AA208" si="95">IF(H192&gt;0, X192/O192/Z192,"")</f>
        <v>1.0203757670445792</v>
      </c>
      <c r="AB192" s="334">
        <f t="shared" ref="AB192:AB208" si="96">IF(H192&gt;0, W192/(1-AA192),"")</f>
        <v>-1.1925755345742368E-2</v>
      </c>
      <c r="AC192" s="326">
        <f t="shared" ref="AC192:AC208" si="97">IF(H192&gt;0, delta_z(N192,S192,H192,AE191,AB192),"")</f>
        <v>-1.1925755345742368E-2</v>
      </c>
      <c r="AD192" s="326">
        <f t="shared" ref="AD192:AD208" si="98">IF(H192&gt;0, H192/AC192*K192,"")</f>
        <v>-1.6770426207963616</v>
      </c>
      <c r="AE192" s="326">
        <f t="shared" ref="AE192:AE208" si="99">IF(H192&gt;0, (AD192-AD191)/(AC192+AC191)*2,"")</f>
        <v>-38.343216140878717</v>
      </c>
      <c r="AF192" s="326">
        <f t="shared" ref="AF192:AF208" si="100">IF(H192&gt;0, B192-(AC192-N192),"")</f>
        <v>1023.895185602075</v>
      </c>
      <c r="AG192" s="326">
        <f t="shared" ref="AG192:AG208" si="101">IF(H192&gt;0, C192-AC192,"")</f>
        <v>1022.4415144460968</v>
      </c>
      <c r="AH192" s="326">
        <f t="shared" ref="AH192:AH208" si="102">IF(H192&gt;0, $S$54*$S$53*$C$55*SQRT(AF192-AG192),"")</f>
        <v>2.0297675644437976</v>
      </c>
      <c r="AI192" s="326">
        <f t="shared" ref="AI192:AI208" si="103">IF(H192&gt;0, AC192/R192*1000000,"")</f>
        <v>-5.0015514286179092</v>
      </c>
      <c r="AJ192" s="391">
        <f t="shared" ref="AJ192:AJ208" si="104">IF(H192&gt;0, AJ191+AI192/3600,"")</f>
        <v>0.55703862333390031</v>
      </c>
      <c r="AK192" s="335">
        <f t="shared" ref="AK192:AK208" si="105">IF(H192&gt;0, AK191+AI191*G191/1000000,"")</f>
        <v>0.34844314807595989</v>
      </c>
      <c r="AL192" s="41">
        <f t="shared" ref="AL192:AL208" si="106">IF(H192&gt;0, AL191+AI191*J191/1000000,"")</f>
        <v>8.4796166315265292E-2</v>
      </c>
      <c r="AM192" s="8" cm="1">
        <f t="array" ref="AM192">Balance($B$8,$B$11,$B$12,$H$7,B192,AK192,AL192)</f>
        <v>0.70181001176540114</v>
      </c>
      <c r="AN192" s="8" cm="1">
        <f t="array" ref="AN192">getStorageByWaterLevel(B191)</f>
        <v>0.19972875159875836</v>
      </c>
      <c r="BA192" s="8"/>
    </row>
    <row r="193" spans="1:53" x14ac:dyDescent="0.25">
      <c r="A193" s="115"/>
      <c r="B193" s="326">
        <f t="shared" si="79"/>
        <v>1023.895185602075</v>
      </c>
      <c r="C193" s="326">
        <f t="shared" si="80"/>
        <v>1022.4415144460968</v>
      </c>
      <c r="D193" s="326">
        <f t="shared" si="81"/>
        <v>2.0297675644437976</v>
      </c>
      <c r="E193" s="326">
        <f t="shared" si="76"/>
        <v>19.465367399254241</v>
      </c>
      <c r="F193" s="326">
        <f t="shared" si="82"/>
        <v>19.465367399254241</v>
      </c>
      <c r="G193" s="326">
        <f t="shared" si="83"/>
        <v>44.611166724818311</v>
      </c>
      <c r="H193" s="311">
        <f t="shared" si="72"/>
        <v>0.02</v>
      </c>
      <c r="I193" s="326">
        <f t="shared" si="84"/>
        <v>1.1629369247825707</v>
      </c>
      <c r="J193" s="326">
        <f t="shared" si="73"/>
        <v>42.18</v>
      </c>
      <c r="K193" s="333">
        <f t="shared" si="85"/>
        <v>-1</v>
      </c>
      <c r="L193" s="321">
        <f t="shared" si="86"/>
        <v>2.0097675644437976</v>
      </c>
      <c r="M193" s="321">
        <f t="shared" si="87"/>
        <v>2.0197675644437973</v>
      </c>
      <c r="N193" s="326">
        <f t="shared" si="88"/>
        <v>-2.8331029005916442E-2</v>
      </c>
      <c r="O193" s="326">
        <f t="shared" si="74"/>
        <v>1.0016492211610967E-3</v>
      </c>
      <c r="P193" s="330">
        <f t="shared" si="77"/>
        <v>34.216940210321965</v>
      </c>
      <c r="Q193" s="326">
        <f t="shared" si="89"/>
        <v>3.0959276247857517</v>
      </c>
      <c r="R193" s="276">
        <f>IF(H193&gt;0, rate1(1,$L$52,$L$51,$L$54,L193,$L$53,$L$50,P193),"")</f>
        <v>2372.6020091967648</v>
      </c>
      <c r="S193" s="321">
        <f t="shared" si="90"/>
        <v>1.302717501838059</v>
      </c>
      <c r="T193" s="321">
        <f t="shared" si="91"/>
        <v>9.3589002399578264E-2</v>
      </c>
      <c r="U193" s="326">
        <f t="shared" si="75"/>
        <v>2.0297675644437976</v>
      </c>
      <c r="V193" s="334">
        <f t="shared" si="92"/>
        <v>2.0297675644437976</v>
      </c>
      <c r="W193" s="326">
        <f t="shared" si="93"/>
        <v>2.4788689909627237E-4</v>
      </c>
      <c r="X193" s="326">
        <f t="shared" si="94"/>
        <v>3.7717548203329159</v>
      </c>
      <c r="Y193" s="326">
        <f t="shared" si="78"/>
        <v>34.556599544965302</v>
      </c>
      <c r="Z193" s="107">
        <f>IF(H193&gt;0, rate1(1,$L$52,$L$51,$L$54,U193,$L$53,$L$50,Y193),"")</f>
        <v>2390.5238262204857</v>
      </c>
      <c r="AA193" s="334">
        <f t="shared" si="95"/>
        <v>1.5751964331774171</v>
      </c>
      <c r="AB193" s="334">
        <f t="shared" si="96"/>
        <v>-4.3096042464472762E-4</v>
      </c>
      <c r="AC193" s="326">
        <f t="shared" si="97"/>
        <v>9.3589002399578264E-2</v>
      </c>
      <c r="AD193" s="326">
        <f t="shared" si="98"/>
        <v>-0.21370032255082705</v>
      </c>
      <c r="AE193" s="326">
        <f t="shared" si="99"/>
        <v>35.838454899566671</v>
      </c>
      <c r="AF193" s="326">
        <f t="shared" si="100"/>
        <v>1023.7732655706695</v>
      </c>
      <c r="AG193" s="326">
        <f t="shared" si="101"/>
        <v>1022.3479254436972</v>
      </c>
      <c r="AH193" s="326">
        <f t="shared" si="102"/>
        <v>2.009890870701208</v>
      </c>
      <c r="AI193" s="326">
        <f t="shared" si="103"/>
        <v>39.445723318451741</v>
      </c>
      <c r="AJ193" s="391">
        <f t="shared" si="104"/>
        <v>0.5679957687001369</v>
      </c>
      <c r="AK193" s="335">
        <f t="shared" si="105"/>
        <v>0.34821333760517642</v>
      </c>
      <c r="AL193" s="41">
        <f t="shared" si="106"/>
        <v>8.4585200876006184E-2</v>
      </c>
      <c r="AM193" s="8" cm="1">
        <f t="array" ref="AM193">Balance($B$8,$B$11,$B$12,$H$7,B193,AK193,AL193)</f>
        <v>0.68810455615259147</v>
      </c>
      <c r="AN193" s="8" cm="1">
        <f t="array" ref="AN193">getStorageByWaterLevel(B192)</f>
        <v>0.20942663536277642</v>
      </c>
      <c r="BA193" s="8"/>
    </row>
    <row r="194" spans="1:53" x14ac:dyDescent="0.25">
      <c r="A194" s="115"/>
      <c r="B194" s="326">
        <f t="shared" si="79"/>
        <v>1023.7732655706695</v>
      </c>
      <c r="C194" s="326">
        <f t="shared" si="80"/>
        <v>1022.3479254436972</v>
      </c>
      <c r="D194" s="326">
        <f t="shared" si="81"/>
        <v>2.009890870701208</v>
      </c>
      <c r="E194" s="326">
        <f t="shared" si="76"/>
        <v>19.465367399254241</v>
      </c>
      <c r="F194" s="326">
        <f t="shared" si="82"/>
        <v>19.465367399254241</v>
      </c>
      <c r="G194" s="326">
        <f t="shared" si="83"/>
        <v>43.300531292298793</v>
      </c>
      <c r="H194" s="311">
        <f t="shared" si="72"/>
        <v>0.02</v>
      </c>
      <c r="I194" s="326">
        <f t="shared" si="84"/>
        <v>1.1402721015778299</v>
      </c>
      <c r="J194" s="326">
        <f t="shared" si="73"/>
        <v>42.18</v>
      </c>
      <c r="K194" s="333">
        <f t="shared" si="85"/>
        <v>-1</v>
      </c>
      <c r="L194" s="321">
        <f t="shared" si="86"/>
        <v>1.989890870701208</v>
      </c>
      <c r="M194" s="321">
        <f t="shared" si="87"/>
        <v>1.999890870701208</v>
      </c>
      <c r="N194" s="326">
        <f t="shared" si="88"/>
        <v>-2.8055307273552987E-2</v>
      </c>
      <c r="O194" s="326">
        <f t="shared" si="74"/>
        <v>1.0016492211610967E-3</v>
      </c>
      <c r="P194" s="330">
        <f t="shared" si="77"/>
        <v>33.767378883265899</v>
      </c>
      <c r="Q194" s="326">
        <f t="shared" si="89"/>
        <v>1.7723469185352343</v>
      </c>
      <c r="R194" s="276">
        <f>IF(H194&gt;0, rate1(1,$L$52,$L$51,$L$54,L194,$L$53,$L$50,P194),"")</f>
        <v>2348.7510967758431</v>
      </c>
      <c r="S194" s="321">
        <f t="shared" si="90"/>
        <v>0.75334876549685581</v>
      </c>
      <c r="T194" s="321">
        <f t="shared" si="91"/>
        <v>-0.11374484838913447</v>
      </c>
      <c r="U194" s="326">
        <f t="shared" si="75"/>
        <v>2.009890870701208</v>
      </c>
      <c r="V194" s="334">
        <f t="shared" si="92"/>
        <v>2.009890870701208</v>
      </c>
      <c r="W194" s="326">
        <f t="shared" si="93"/>
        <v>2.4305575768046594E-4</v>
      </c>
      <c r="X194" s="326">
        <f t="shared" si="94"/>
        <v>2.4349703786700587</v>
      </c>
      <c r="Y194" s="326">
        <f t="shared" si="78"/>
        <v>34.105915374760741</v>
      </c>
      <c r="Z194" s="107">
        <f>IF(H194&gt;0, rate1(1,$L$52,$L$51,$L$54,U194,$L$53,$L$50,Y194),"")</f>
        <v>2366.7255633514528</v>
      </c>
      <c r="AA194" s="334">
        <f t="shared" si="95"/>
        <v>1.0271411369714625</v>
      </c>
      <c r="AB194" s="334">
        <f t="shared" si="96"/>
        <v>-8.9552533460933014E-3</v>
      </c>
      <c r="AC194" s="326">
        <f t="shared" si="97"/>
        <v>-8.9552533460933014E-3</v>
      </c>
      <c r="AD194" s="326">
        <f t="shared" si="98"/>
        <v>2.2333259849901324</v>
      </c>
      <c r="AE194" s="326">
        <f t="shared" si="99"/>
        <v>57.826253354191884</v>
      </c>
      <c r="AF194" s="326">
        <f t="shared" si="100"/>
        <v>1023.7541655167421</v>
      </c>
      <c r="AG194" s="326">
        <f t="shared" si="101"/>
        <v>1022.3568806970434</v>
      </c>
      <c r="AH194" s="326">
        <f t="shared" si="102"/>
        <v>1.9900119853492695</v>
      </c>
      <c r="AI194" s="326">
        <f t="shared" si="103"/>
        <v>-3.8127723956728659</v>
      </c>
      <c r="AJ194" s="391">
        <f t="shared" si="104"/>
        <v>0.56693666525689446</v>
      </c>
      <c r="AK194" s="335">
        <f t="shared" si="105"/>
        <v>0.3499730573447169</v>
      </c>
      <c r="AL194" s="41">
        <f t="shared" si="106"/>
        <v>8.6249021485578475E-2</v>
      </c>
      <c r="AM194" s="8" cm="1">
        <f t="array" ref="AM194">Balance($B$8,$B$11,$B$12,$H$7,B194,AK194,AL194)</f>
        <v>0.72757910085150113</v>
      </c>
      <c r="AN194" s="8" cm="1">
        <f t="array" ref="AN194">getStorageByWaterLevel(B193)</f>
        <v>0.20451177466276035</v>
      </c>
      <c r="BA194" s="8"/>
    </row>
    <row r="195" spans="1:53" x14ac:dyDescent="0.25">
      <c r="A195" s="115"/>
      <c r="B195" s="326">
        <f t="shared" si="79"/>
        <v>1023.7541655167421</v>
      </c>
      <c r="C195" s="326">
        <f t="shared" si="80"/>
        <v>1022.3568806970434</v>
      </c>
      <c r="D195" s="326">
        <f t="shared" si="81"/>
        <v>1.9900119853492695</v>
      </c>
      <c r="E195" s="326">
        <f t="shared" si="76"/>
        <v>19.465367399254241</v>
      </c>
      <c r="F195" s="326">
        <f t="shared" si="82"/>
        <v>19.465367399254241</v>
      </c>
      <c r="G195" s="326">
        <f t="shared" si="83"/>
        <v>44.627218721649982</v>
      </c>
      <c r="H195" s="311">
        <f t="shared" si="72"/>
        <v>0.02</v>
      </c>
      <c r="I195" s="326">
        <f t="shared" si="84"/>
        <v>1.1178278557589694</v>
      </c>
      <c r="J195" s="326">
        <f t="shared" si="73"/>
        <v>42.18</v>
      </c>
      <c r="K195" s="333">
        <f t="shared" si="85"/>
        <v>1</v>
      </c>
      <c r="L195" s="321">
        <f t="shared" si="86"/>
        <v>2.0100119853492693</v>
      </c>
      <c r="M195" s="321">
        <f t="shared" si="87"/>
        <v>2.0000119853492695</v>
      </c>
      <c r="N195" s="326">
        <f t="shared" si="88"/>
        <v>2.8397197507409544E-2</v>
      </c>
      <c r="O195" s="326">
        <f t="shared" si="74"/>
        <v>1.0016492211610967E-3</v>
      </c>
      <c r="P195" s="330">
        <f t="shared" si="77"/>
        <v>33.995773781484502</v>
      </c>
      <c r="Q195" s="326">
        <f t="shared" si="89"/>
        <v>1.7803327474028521</v>
      </c>
      <c r="R195" s="276">
        <f>IF(H195&gt;0, rate1(1,$L$52,$L$51,$L$54,L195,$L$53,$L$50,P195),"")</f>
        <v>2360.8869127696439</v>
      </c>
      <c r="S195" s="321">
        <f t="shared" si="90"/>
        <v>0.7528532644899657</v>
      </c>
      <c r="T195" s="321">
        <f t="shared" si="91"/>
        <v>0.11490015212544291</v>
      </c>
      <c r="U195" s="326">
        <f t="shared" si="75"/>
        <v>1.9900119853492693</v>
      </c>
      <c r="V195" s="334">
        <f t="shared" si="92"/>
        <v>1.9900119853492693</v>
      </c>
      <c r="W195" s="326">
        <f t="shared" si="93"/>
        <v>2.3827163363954185E-4</v>
      </c>
      <c r="X195" s="326">
        <f t="shared" si="94"/>
        <v>1.1242231982652982</v>
      </c>
      <c r="Y195" s="326">
        <f t="shared" si="78"/>
        <v>33.656667965071904</v>
      </c>
      <c r="Z195" s="107">
        <f>IF(H195&gt;0, rate1(1,$L$52,$L$51,$L$54,U195,$L$53,$L$50,Y195),"")</f>
        <v>2342.8545602390727</v>
      </c>
      <c r="AA195" s="334">
        <f t="shared" si="95"/>
        <v>0.47906181518864277</v>
      </c>
      <c r="AB195" s="334">
        <f t="shared" si="96"/>
        <v>4.5738945730350918E-4</v>
      </c>
      <c r="AC195" s="326">
        <f t="shared" si="97"/>
        <v>0.11490015212544291</v>
      </c>
      <c r="AD195" s="326">
        <f t="shared" si="98"/>
        <v>0.17406417337171914</v>
      </c>
      <c r="AE195" s="326">
        <f t="shared" si="99"/>
        <v>-38.874204144688782</v>
      </c>
      <c r="AF195" s="326">
        <f t="shared" si="100"/>
        <v>1023.6676625621241</v>
      </c>
      <c r="AG195" s="326">
        <f t="shared" si="101"/>
        <v>1022.241980544918</v>
      </c>
      <c r="AH195" s="326">
        <f t="shared" si="102"/>
        <v>2.0101319082069247</v>
      </c>
      <c r="AI195" s="326">
        <f t="shared" si="103"/>
        <v>48.668215111857805</v>
      </c>
      <c r="AJ195" s="391">
        <f t="shared" si="104"/>
        <v>0.58045561389907718</v>
      </c>
      <c r="AK195" s="335">
        <f t="shared" si="105"/>
        <v>0.34980796227428768</v>
      </c>
      <c r="AL195" s="41">
        <f t="shared" si="106"/>
        <v>8.608819874592899E-2</v>
      </c>
      <c r="AM195" s="8" cm="1">
        <f t="array" ref="AM195">Balance($B$8,$B$11,$B$12,$H$7,B195,AK195,AL195)</f>
        <v>0.7347307106823644</v>
      </c>
      <c r="AN195" s="8" cm="1">
        <f t="array" ref="AN195">getStorageByWaterLevel(B194)</f>
        <v>0.2194417737986897</v>
      </c>
      <c r="BA195" s="8"/>
    </row>
    <row r="196" spans="1:53" x14ac:dyDescent="0.25">
      <c r="A196" s="115"/>
      <c r="B196" s="326">
        <f t="shared" si="79"/>
        <v>1023.6676625621241</v>
      </c>
      <c r="C196" s="326">
        <f t="shared" si="80"/>
        <v>1022.241980544918</v>
      </c>
      <c r="D196" s="326">
        <f t="shared" si="81"/>
        <v>2.0101319082069247</v>
      </c>
      <c r="E196" s="326">
        <f t="shared" si="76"/>
        <v>19.465367399254241</v>
      </c>
      <c r="F196" s="326">
        <f t="shared" si="82"/>
        <v>19.465367399254241</v>
      </c>
      <c r="G196" s="326">
        <f t="shared" si="83"/>
        <v>45.980882114400522</v>
      </c>
      <c r="H196" s="311">
        <f t="shared" si="72"/>
        <v>0.02</v>
      </c>
      <c r="I196" s="326">
        <f t="shared" si="84"/>
        <v>1.14054561376488</v>
      </c>
      <c r="J196" s="326">
        <f t="shared" si="73"/>
        <v>42.18</v>
      </c>
      <c r="K196" s="333">
        <f t="shared" si="85"/>
        <v>1</v>
      </c>
      <c r="L196" s="321">
        <f t="shared" si="86"/>
        <v>2.0301319082069247</v>
      </c>
      <c r="M196" s="321">
        <f t="shared" si="87"/>
        <v>2.0201319082069249</v>
      </c>
      <c r="N196" s="326">
        <f t="shared" si="88"/>
        <v>2.868602590345315E-2</v>
      </c>
      <c r="O196" s="326">
        <f t="shared" si="74"/>
        <v>1.0016492211610967E-3</v>
      </c>
      <c r="P196" s="330">
        <f t="shared" si="77"/>
        <v>34.451610347763911</v>
      </c>
      <c r="Q196" s="326">
        <f t="shared" si="89"/>
        <v>3.12043387691471</v>
      </c>
      <c r="R196" s="276">
        <f>IF(H196&gt;0, rate1(1,$L$52,$L$51,$L$54,L196,$L$53,$L$50,P196),"")</f>
        <v>2384.9931658651954</v>
      </c>
      <c r="S196" s="321">
        <f t="shared" si="90"/>
        <v>1.3062075436143084</v>
      </c>
      <c r="T196" s="321">
        <f t="shared" si="91"/>
        <v>-9.3681643387549515E-2</v>
      </c>
      <c r="U196" s="326">
        <f t="shared" si="75"/>
        <v>2.0101319082069247</v>
      </c>
      <c r="V196" s="334">
        <f t="shared" si="92"/>
        <v>2.0101319082069247</v>
      </c>
      <c r="W196" s="326">
        <f t="shared" si="93"/>
        <v>2.4311405842336598E-4</v>
      </c>
      <c r="X196" s="326">
        <f t="shared" si="94"/>
        <v>2.4510237441324634</v>
      </c>
      <c r="Y196" s="326">
        <f t="shared" si="78"/>
        <v>34.11137177707274</v>
      </c>
      <c r="Z196" s="107">
        <f>IF(H196&gt;0, rate1(1,$L$52,$L$51,$L$54,U196,$L$53,$L$50,Y196),"")</f>
        <v>2367.0145774366752</v>
      </c>
      <c r="AA196" s="334">
        <f t="shared" si="95"/>
        <v>1.033786670716109</v>
      </c>
      <c r="AB196" s="334">
        <f t="shared" si="96"/>
        <v>-7.1955612456202408E-3</v>
      </c>
      <c r="AC196" s="326">
        <f t="shared" si="97"/>
        <v>-7.1955612456202408E-3</v>
      </c>
      <c r="AD196" s="326">
        <f t="shared" si="98"/>
        <v>-2.7794913165631803</v>
      </c>
      <c r="AE196" s="326">
        <f t="shared" si="99"/>
        <v>-54.84548923695354</v>
      </c>
      <c r="AF196" s="326">
        <f t="shared" si="100"/>
        <v>1023.7035441492732</v>
      </c>
      <c r="AG196" s="326">
        <f t="shared" si="101"/>
        <v>1022.2491761061635</v>
      </c>
      <c r="AH196" s="326">
        <f t="shared" si="102"/>
        <v>2.0302540394628728</v>
      </c>
      <c r="AI196" s="326">
        <f t="shared" si="103"/>
        <v>-3.0170154567339957</v>
      </c>
      <c r="AJ196" s="391">
        <f t="shared" si="104"/>
        <v>0.57961755404998438</v>
      </c>
      <c r="AK196" s="335">
        <f t="shared" si="105"/>
        <v>0.35197988935487684</v>
      </c>
      <c r="AL196" s="41">
        <f t="shared" si="106"/>
        <v>8.8141024059347151E-2</v>
      </c>
      <c r="AM196" s="8" cm="1">
        <f t="array" ref="AM196">Balance($B$8,$B$11,$B$12,$H$7,B196,AK196,AL196)</f>
        <v>0.761685998595095</v>
      </c>
      <c r="AN196" s="8" cm="1">
        <f t="array" ref="AN196">getStorageByWaterLevel(B195)</f>
        <v>0.22182761646848659</v>
      </c>
      <c r="BA196" s="8"/>
    </row>
    <row r="197" spans="1:53" x14ac:dyDescent="0.25">
      <c r="A197" s="115"/>
      <c r="B197" s="326">
        <f t="shared" si="79"/>
        <v>1023.7035441492732</v>
      </c>
      <c r="C197" s="326">
        <f t="shared" si="80"/>
        <v>1022.2491761061635</v>
      </c>
      <c r="D197" s="326">
        <f t="shared" si="81"/>
        <v>2.0302540394628728</v>
      </c>
      <c r="E197" s="326">
        <f t="shared" si="76"/>
        <v>19.465367399254241</v>
      </c>
      <c r="F197" s="326">
        <f t="shared" si="82"/>
        <v>19.465367399254241</v>
      </c>
      <c r="G197" s="326">
        <f t="shared" si="83"/>
        <v>44.643571260245579</v>
      </c>
      <c r="H197" s="311">
        <f t="shared" si="72"/>
        <v>0.02</v>
      </c>
      <c r="I197" s="326">
        <f t="shared" si="84"/>
        <v>1.1634944344877114</v>
      </c>
      <c r="J197" s="326">
        <f t="shared" si="73"/>
        <v>42.18</v>
      </c>
      <c r="K197" s="333">
        <f t="shared" si="85"/>
        <v>-1</v>
      </c>
      <c r="L197" s="321">
        <f t="shared" si="86"/>
        <v>2.0102540394628727</v>
      </c>
      <c r="M197" s="321">
        <f t="shared" si="87"/>
        <v>2.0202540394628725</v>
      </c>
      <c r="N197" s="326">
        <f t="shared" si="88"/>
        <v>-2.8337776601349951E-2</v>
      </c>
      <c r="O197" s="326">
        <f t="shared" si="74"/>
        <v>1.0016492211610967E-3</v>
      </c>
      <c r="P197" s="330">
        <f t="shared" si="77"/>
        <v>34.227961706639135</v>
      </c>
      <c r="Q197" s="326">
        <f t="shared" si="89"/>
        <v>3.1286505681416727</v>
      </c>
      <c r="R197" s="276">
        <f>IF(H197&gt;0, rate1(1,$L$52,$L$51,$L$54,L197,$L$53,$L$50,P197),"")</f>
        <v>2373.1848735586441</v>
      </c>
      <c r="S197" s="321">
        <f t="shared" si="90"/>
        <v>1.3161634653586345</v>
      </c>
      <c r="T197" s="321">
        <f t="shared" si="91"/>
        <v>8.9630142967991225E-2</v>
      </c>
      <c r="U197" s="326">
        <f t="shared" si="75"/>
        <v>2.0302540394628728</v>
      </c>
      <c r="V197" s="334">
        <f t="shared" si="92"/>
        <v>2.0302540394628728</v>
      </c>
      <c r="W197" s="326">
        <f t="shared" si="93"/>
        <v>2.4800573559513595E-4</v>
      </c>
      <c r="X197" s="326">
        <f t="shared" si="94"/>
        <v>3.804802553438634</v>
      </c>
      <c r="Y197" s="326">
        <f t="shared" si="78"/>
        <v>34.56764842979689</v>
      </c>
      <c r="Z197" s="107">
        <f>IF(H197&gt;0, rate1(1,$L$52,$L$51,$L$54,U197,$L$53,$L$50,Y197),"")</f>
        <v>2391.1053963489758</v>
      </c>
      <c r="AA197" s="334">
        <f t="shared" si="95"/>
        <v>1.588611664760863</v>
      </c>
      <c r="AB197" s="334">
        <f t="shared" si="96"/>
        <v>-4.2134016439496485E-4</v>
      </c>
      <c r="AC197" s="326">
        <f t="shared" si="97"/>
        <v>8.9630142967991225E-2</v>
      </c>
      <c r="AD197" s="326">
        <f t="shared" si="98"/>
        <v>-0.22313921787609348</v>
      </c>
      <c r="AE197" s="326">
        <f t="shared" si="99"/>
        <v>62.021351847130134</v>
      </c>
      <c r="AF197" s="326">
        <f t="shared" si="100"/>
        <v>1023.5855762297039</v>
      </c>
      <c r="AG197" s="326">
        <f t="shared" si="101"/>
        <v>1022.1595459631956</v>
      </c>
      <c r="AH197" s="326">
        <f t="shared" si="102"/>
        <v>2.0103773992359444</v>
      </c>
      <c r="AI197" s="326">
        <f t="shared" si="103"/>
        <v>37.76787218165132</v>
      </c>
      <c r="AJ197" s="391">
        <f t="shared" si="104"/>
        <v>0.59010862965599864</v>
      </c>
      <c r="AK197" s="335">
        <f t="shared" si="105"/>
        <v>0.35184116432282342</v>
      </c>
      <c r="AL197" s="41">
        <f t="shared" si="106"/>
        <v>8.8013766347382116E-2</v>
      </c>
      <c r="AM197" s="8" cm="1">
        <f t="array" ref="AM197">Balance($B$8,$B$11,$B$12,$H$7,B197,AK197,AL197)</f>
        <v>0.74893739391112801</v>
      </c>
      <c r="AN197" s="8" cm="1">
        <f t="array" ref="AN197">getStorageByWaterLevel(B196)</f>
        <v>0.23279201548583889</v>
      </c>
      <c r="BA197" s="8"/>
    </row>
    <row r="198" spans="1:53" x14ac:dyDescent="0.25">
      <c r="A198" s="115"/>
      <c r="B198" s="326">
        <f t="shared" si="79"/>
        <v>1023.5855762297039</v>
      </c>
      <c r="C198" s="326">
        <f t="shared" si="80"/>
        <v>1022.1595459631956</v>
      </c>
      <c r="D198" s="326">
        <f t="shared" si="81"/>
        <v>2.0103773992359444</v>
      </c>
      <c r="E198" s="326">
        <f t="shared" si="76"/>
        <v>19.465367399254241</v>
      </c>
      <c r="F198" s="326">
        <f t="shared" si="82"/>
        <v>19.465367399254241</v>
      </c>
      <c r="G198" s="326">
        <f t="shared" si="83"/>
        <v>43.332301589599915</v>
      </c>
      <c r="H198" s="311">
        <f t="shared" si="72"/>
        <v>0.02</v>
      </c>
      <c r="I198" s="326">
        <f t="shared" si="84"/>
        <v>1.1408242132066335</v>
      </c>
      <c r="J198" s="326">
        <f t="shared" si="73"/>
        <v>42.18</v>
      </c>
      <c r="K198" s="333">
        <f t="shared" si="85"/>
        <v>-1</v>
      </c>
      <c r="L198" s="321">
        <f t="shared" si="86"/>
        <v>1.9903773992359444</v>
      </c>
      <c r="M198" s="321">
        <f t="shared" si="87"/>
        <v>2.0003773992359442</v>
      </c>
      <c r="N198" s="326">
        <f t="shared" si="88"/>
        <v>-2.8062056774975641E-2</v>
      </c>
      <c r="O198" s="326">
        <f t="shared" si="74"/>
        <v>1.0016492211610967E-3</v>
      </c>
      <c r="P198" s="330">
        <f t="shared" si="77"/>
        <v>33.77836515464486</v>
      </c>
      <c r="Q198" s="326">
        <f t="shared" si="89"/>
        <v>1.8044325797239296</v>
      </c>
      <c r="R198" s="276">
        <f>IF(H198&gt;0, rate1(1,$L$52,$L$51,$L$54,L198,$L$53,$L$50,P198),"")</f>
        <v>2349.3357375647988</v>
      </c>
      <c r="S198" s="321">
        <f t="shared" si="90"/>
        <v>0.76679613831914051</v>
      </c>
      <c r="T198" s="321">
        <f t="shared" si="91"/>
        <v>-0.12033272765173456</v>
      </c>
      <c r="U198" s="326">
        <f t="shared" si="75"/>
        <v>2.0103773992359444</v>
      </c>
      <c r="V198" s="334">
        <f t="shared" si="92"/>
        <v>2.0103773992359444</v>
      </c>
      <c r="W198" s="326">
        <f t="shared" si="93"/>
        <v>2.4317344354551906E-4</v>
      </c>
      <c r="X198" s="326">
        <f t="shared" si="94"/>
        <v>2.4673776769854143</v>
      </c>
      <c r="Y198" s="326">
        <f t="shared" si="78"/>
        <v>34.116929219091496</v>
      </c>
      <c r="Z198" s="107">
        <f>IF(H198&gt;0, rate1(1,$L$52,$L$51,$L$54,U198,$L$53,$L$50,Y198),"")</f>
        <v>2367.3089208850524</v>
      </c>
      <c r="AA198" s="334">
        <f t="shared" si="95"/>
        <v>1.0405549963597298</v>
      </c>
      <c r="AB198" s="334">
        <f t="shared" si="96"/>
        <v>-5.9961401892020573E-3</v>
      </c>
      <c r="AC198" s="326">
        <f t="shared" si="97"/>
        <v>-5.9961401892020573E-3</v>
      </c>
      <c r="AD198" s="326">
        <f t="shared" si="98"/>
        <v>3.3354790530108538</v>
      </c>
      <c r="AE198" s="326">
        <f t="shared" si="99"/>
        <v>85.099795601065395</v>
      </c>
      <c r="AF198" s="326">
        <f t="shared" si="100"/>
        <v>1023.5635103131181</v>
      </c>
      <c r="AG198" s="326">
        <f t="shared" si="101"/>
        <v>1022.1655421033847</v>
      </c>
      <c r="AH198" s="326">
        <f t="shared" si="102"/>
        <v>1.9904985676473008</v>
      </c>
      <c r="AI198" s="326">
        <f t="shared" si="103"/>
        <v>-2.5522704538676746</v>
      </c>
      <c r="AJ198" s="391">
        <f t="shared" si="104"/>
        <v>0.58939966564103541</v>
      </c>
      <c r="AK198" s="335">
        <f t="shared" si="105"/>
        <v>0.35352725701591281</v>
      </c>
      <c r="AL198" s="41">
        <f t="shared" si="106"/>
        <v>8.9606815196004164E-2</v>
      </c>
      <c r="AM198" s="8" cm="1">
        <f t="array" ref="AM198">Balance($B$8,$B$11,$B$12,$H$7,B198,AK198,AL198)</f>
        <v>0.78869530904380847</v>
      </c>
      <c r="AN198" s="8" cm="1">
        <f t="array" ref="AN198">getStorageByWaterLevel(B197)</f>
        <v>0.22821233397585924</v>
      </c>
      <c r="BA198" s="8"/>
    </row>
    <row r="199" spans="1:53" x14ac:dyDescent="0.25">
      <c r="A199" s="115"/>
      <c r="B199" s="326">
        <f t="shared" si="79"/>
        <v>1023.5635103131181</v>
      </c>
      <c r="C199" s="326">
        <f t="shared" si="80"/>
        <v>1022.1655421033847</v>
      </c>
      <c r="D199" s="326">
        <f t="shared" si="81"/>
        <v>1.9904985676473008</v>
      </c>
      <c r="E199" s="326">
        <f t="shared" si="76"/>
        <v>19.465367399254241</v>
      </c>
      <c r="F199" s="326">
        <f t="shared" si="82"/>
        <v>19.465367399254241</v>
      </c>
      <c r="G199" s="326">
        <f t="shared" si="83"/>
        <v>44.659638178072427</v>
      </c>
      <c r="H199" s="311">
        <f t="shared" si="72"/>
        <v>0.02</v>
      </c>
      <c r="I199" s="326">
        <f t="shared" si="84"/>
        <v>1.1183745677866683</v>
      </c>
      <c r="J199" s="326">
        <f t="shared" si="73"/>
        <v>42.18</v>
      </c>
      <c r="K199" s="333">
        <f t="shared" si="85"/>
        <v>1</v>
      </c>
      <c r="L199" s="321">
        <f t="shared" si="86"/>
        <v>2.0104985676473008</v>
      </c>
      <c r="M199" s="321">
        <f t="shared" si="87"/>
        <v>2.0004985676473011</v>
      </c>
      <c r="N199" s="326">
        <f t="shared" si="88"/>
        <v>2.8404181988458177E-2</v>
      </c>
      <c r="O199" s="326">
        <f t="shared" si="74"/>
        <v>1.0016492211610967E-3</v>
      </c>
      <c r="P199" s="330">
        <f t="shared" si="77"/>
        <v>34.006779823060192</v>
      </c>
      <c r="Q199" s="326">
        <f t="shared" si="89"/>
        <v>1.8124258413745267</v>
      </c>
      <c r="R199" s="276">
        <f>IF(H199&gt;0, rate1(1,$L$52,$L$51,$L$54,L199,$L$53,$L$50,P199),"")</f>
        <v>2361.4707491441727</v>
      </c>
      <c r="S199" s="321">
        <f t="shared" si="90"/>
        <v>0.76623505607056863</v>
      </c>
      <c r="T199" s="321">
        <f t="shared" si="91"/>
        <v>0.12150744893996078</v>
      </c>
      <c r="U199" s="326">
        <f t="shared" si="75"/>
        <v>1.9904985676473008</v>
      </c>
      <c r="V199" s="334">
        <f t="shared" si="92"/>
        <v>1.9904985676473008</v>
      </c>
      <c r="W199" s="326">
        <f t="shared" si="93"/>
        <v>2.3838816854837575E-4</v>
      </c>
      <c r="X199" s="326">
        <f t="shared" si="94"/>
        <v>1.1559962043792424</v>
      </c>
      <c r="Y199" s="326">
        <f t="shared" si="78"/>
        <v>33.667646522890266</v>
      </c>
      <c r="Z199" s="107">
        <f>IF(H199&gt;0, rate1(1,$L$52,$L$51,$L$54,U199,$L$53,$L$50,Y199),"")</f>
        <v>2343.4396913800674</v>
      </c>
      <c r="AA199" s="334">
        <f t="shared" si="95"/>
        <v>0.49247815263786499</v>
      </c>
      <c r="AB199" s="334">
        <f t="shared" si="96"/>
        <v>4.6971016082836183E-4</v>
      </c>
      <c r="AC199" s="326">
        <f t="shared" si="97"/>
        <v>0.12150744893996078</v>
      </c>
      <c r="AD199" s="326">
        <f t="shared" si="98"/>
        <v>0.16459896224043347</v>
      </c>
      <c r="AE199" s="326">
        <f t="shared" si="99"/>
        <v>-54.901639070029027</v>
      </c>
      <c r="AF199" s="326">
        <f t="shared" si="100"/>
        <v>1023.4704070461665</v>
      </c>
      <c r="AG199" s="326">
        <f t="shared" si="101"/>
        <v>1022.0440346544448</v>
      </c>
      <c r="AH199" s="326">
        <f t="shared" si="102"/>
        <v>2.0106185440295214</v>
      </c>
      <c r="AI199" s="326">
        <f t="shared" si="103"/>
        <v>51.454141019530582</v>
      </c>
      <c r="AJ199" s="391">
        <f t="shared" si="104"/>
        <v>0.60369248259090502</v>
      </c>
      <c r="AK199" s="335">
        <f t="shared" si="105"/>
        <v>0.35341666126286758</v>
      </c>
      <c r="AL199" s="41">
        <f t="shared" si="106"/>
        <v>8.9499160428260019E-2</v>
      </c>
      <c r="AM199" s="8" cm="1">
        <f t="array" ref="AM199">Balance($B$8,$B$11,$B$12,$H$7,B199,AK199,AL199)</f>
        <v>0.79714418695594114</v>
      </c>
      <c r="AN199" s="8" cm="1">
        <f t="array" ref="AN199">getStorageByWaterLevel(B198)</f>
        <v>0.24343757468037477</v>
      </c>
      <c r="BA199" s="8"/>
    </row>
    <row r="200" spans="1:53" x14ac:dyDescent="0.25">
      <c r="A200" s="115"/>
      <c r="B200" s="326">
        <f t="shared" si="79"/>
        <v>1023.4704070461665</v>
      </c>
      <c r="C200" s="326">
        <f t="shared" si="80"/>
        <v>1022.0440346544448</v>
      </c>
      <c r="D200" s="326">
        <f t="shared" si="81"/>
        <v>2.0106185440295214</v>
      </c>
      <c r="E200" s="326">
        <f t="shared" si="76"/>
        <v>19.465367399254241</v>
      </c>
      <c r="F200" s="326">
        <f t="shared" si="82"/>
        <v>19.465367399254241</v>
      </c>
      <c r="G200" s="326">
        <f t="shared" si="83"/>
        <v>46.013957423237258</v>
      </c>
      <c r="H200" s="311">
        <f t="shared" si="72"/>
        <v>0.02</v>
      </c>
      <c r="I200" s="326">
        <f t="shared" si="84"/>
        <v>1.1410979133774164</v>
      </c>
      <c r="J200" s="326">
        <f t="shared" si="73"/>
        <v>42.18</v>
      </c>
      <c r="K200" s="333">
        <f t="shared" si="85"/>
        <v>1</v>
      </c>
      <c r="L200" s="321">
        <f t="shared" si="86"/>
        <v>2.0306185440295215</v>
      </c>
      <c r="M200" s="321">
        <f t="shared" si="87"/>
        <v>2.0206185440295217</v>
      </c>
      <c r="N200" s="326">
        <f t="shared" si="88"/>
        <v>2.8693012331012291E-2</v>
      </c>
      <c r="O200" s="326">
        <f t="shared" si="74"/>
        <v>1.0016492211610967E-3</v>
      </c>
      <c r="P200" s="330">
        <f t="shared" si="77"/>
        <v>34.462654366760823</v>
      </c>
      <c r="Q200" s="326">
        <f t="shared" si="89"/>
        <v>3.1531794486527644</v>
      </c>
      <c r="R200" s="276">
        <f>IF(H200&gt;0, rate1(1,$L$52,$L$51,$L$54,L200,$L$53,$L$50,P200),"")</f>
        <v>2385.5753251817778</v>
      </c>
      <c r="S200" s="321">
        <f t="shared" si="90"/>
        <v>1.3195926732890144</v>
      </c>
      <c r="T200" s="321">
        <f t="shared" si="91"/>
        <v>-8.977994406356303E-2</v>
      </c>
      <c r="U200" s="326">
        <f t="shared" si="75"/>
        <v>2.0106185440295214</v>
      </c>
      <c r="V200" s="334">
        <f t="shared" si="92"/>
        <v>2.0106185440295214</v>
      </c>
      <c r="W200" s="326">
        <f t="shared" si="93"/>
        <v>2.4323178435992077E-4</v>
      </c>
      <c r="X200" s="326">
        <f t="shared" si="94"/>
        <v>2.4834459647145621</v>
      </c>
      <c r="Y200" s="326">
        <f t="shared" si="78"/>
        <v>34.122388491430385</v>
      </c>
      <c r="Z200" s="107">
        <f>IF(H200&gt;0, rate1(1,$L$52,$L$51,$L$54,U200,$L$53,$L$50,Y200),"")</f>
        <v>2367.5980427884265</v>
      </c>
      <c r="AA200" s="334">
        <f t="shared" si="95"/>
        <v>1.0472034998962572</v>
      </c>
      <c r="AB200" s="334">
        <f t="shared" si="96"/>
        <v>-5.1528336859446942E-3</v>
      </c>
      <c r="AC200" s="326">
        <f t="shared" si="97"/>
        <v>-5.1528336859446942E-3</v>
      </c>
      <c r="AD200" s="326">
        <f t="shared" si="98"/>
        <v>-3.8813595041023148</v>
      </c>
      <c r="AE200" s="326">
        <f t="shared" si="99"/>
        <v>-69.545302651036849</v>
      </c>
      <c r="AF200" s="326">
        <f t="shared" si="100"/>
        <v>1023.5042528921834</v>
      </c>
      <c r="AG200" s="326">
        <f t="shared" si="101"/>
        <v>1022.0491874881308</v>
      </c>
      <c r="AH200" s="326">
        <f t="shared" si="102"/>
        <v>2.0307407285783334</v>
      </c>
      <c r="AI200" s="326">
        <f t="shared" si="103"/>
        <v>-2.1599962204304135</v>
      </c>
      <c r="AJ200" s="391">
        <f t="shared" si="104"/>
        <v>0.60309248364078549</v>
      </c>
      <c r="AK200" s="335">
        <f t="shared" si="105"/>
        <v>0.35571458458356331</v>
      </c>
      <c r="AL200" s="41">
        <f t="shared" si="106"/>
        <v>9.1669496096463812E-2</v>
      </c>
      <c r="AM200" s="8" cm="1">
        <f t="array" ref="AM200">Balance($B$8,$B$11,$B$12,$H$7,B200,AK200,AL200)</f>
        <v>0.82729670581057668</v>
      </c>
      <c r="AN200" s="8" cm="1">
        <f t="array" ref="AN200">getStorageByWaterLevel(B199)</f>
        <v>0.24633926353717245</v>
      </c>
      <c r="BA200" s="8"/>
    </row>
    <row r="201" spans="1:53" x14ac:dyDescent="0.25">
      <c r="A201" s="115"/>
      <c r="B201" s="326">
        <f t="shared" si="79"/>
        <v>1023.5042528921834</v>
      </c>
      <c r="C201" s="326">
        <f t="shared" si="80"/>
        <v>1022.0491874881308</v>
      </c>
      <c r="D201" s="326">
        <f t="shared" si="81"/>
        <v>2.0307407285783334</v>
      </c>
      <c r="E201" s="326">
        <f t="shared" si="76"/>
        <v>19.465367399254241</v>
      </c>
      <c r="F201" s="326">
        <f t="shared" si="82"/>
        <v>19.465367399254241</v>
      </c>
      <c r="G201" s="326">
        <f t="shared" si="83"/>
        <v>44.676005754940462</v>
      </c>
      <c r="H201" s="311">
        <f t="shared" si="72"/>
        <v>0.02</v>
      </c>
      <c r="I201" s="326">
        <f t="shared" si="84"/>
        <v>1.1640523232421403</v>
      </c>
      <c r="J201" s="326">
        <f t="shared" si="73"/>
        <v>42.18</v>
      </c>
      <c r="K201" s="333">
        <f t="shared" si="85"/>
        <v>-1</v>
      </c>
      <c r="L201" s="321">
        <f t="shared" si="86"/>
        <v>2.0107407285783334</v>
      </c>
      <c r="M201" s="321">
        <f t="shared" si="87"/>
        <v>2.0207407285783336</v>
      </c>
      <c r="N201" s="326">
        <f t="shared" si="88"/>
        <v>-2.8344527137883713E-2</v>
      </c>
      <c r="O201" s="326">
        <f t="shared" si="74"/>
        <v>1.0016492211610967E-3</v>
      </c>
      <c r="P201" s="330">
        <f t="shared" si="77"/>
        <v>34.238988942762624</v>
      </c>
      <c r="Q201" s="326">
        <f t="shared" si="89"/>
        <v>3.1614036862827604</v>
      </c>
      <c r="R201" s="276">
        <f>IF(H201&gt;0, rate1(1,$L$52,$L$51,$L$54,L201,$L$53,$L$50,P201),"")</f>
        <v>2373.7679523217848</v>
      </c>
      <c r="S201" s="321">
        <f t="shared" si="90"/>
        <v>1.3296153964744686</v>
      </c>
      <c r="T201" s="321">
        <f t="shared" si="91"/>
        <v>8.5992728012871292E-2</v>
      </c>
      <c r="U201" s="326">
        <f t="shared" si="75"/>
        <v>2.0307407285783334</v>
      </c>
      <c r="V201" s="334">
        <f t="shared" si="92"/>
        <v>2.0307407285783334</v>
      </c>
      <c r="W201" s="326">
        <f t="shared" si="93"/>
        <v>2.4812465289025809E-4</v>
      </c>
      <c r="X201" s="326">
        <f t="shared" si="94"/>
        <v>3.8378806823454426</v>
      </c>
      <c r="Y201" s="326">
        <f t="shared" si="78"/>
        <v>34.578703062083079</v>
      </c>
      <c r="Z201" s="107">
        <f>IF(H201&gt;0, rate1(1,$L$52,$L$51,$L$54,U201,$L$53,$L$50,Y201),"")</f>
        <v>2391.6871800430208</v>
      </c>
      <c r="AA201" s="334">
        <f t="shared" si="95"/>
        <v>1.6020329171235628</v>
      </c>
      <c r="AB201" s="334">
        <f t="shared" si="96"/>
        <v>-4.1214466158389864E-4</v>
      </c>
      <c r="AC201" s="326">
        <f t="shared" si="97"/>
        <v>8.5992728012871292E-2</v>
      </c>
      <c r="AD201" s="326">
        <f t="shared" si="98"/>
        <v>-0.23257780584663418</v>
      </c>
      <c r="AE201" s="326">
        <f t="shared" si="99"/>
        <v>90.271807716609658</v>
      </c>
      <c r="AF201" s="326">
        <f t="shared" si="100"/>
        <v>1023.3899156370327</v>
      </c>
      <c r="AG201" s="326">
        <f t="shared" si="101"/>
        <v>1021.9631947601179</v>
      </c>
      <c r="AH201" s="326">
        <f t="shared" si="102"/>
        <v>2.0108641418848054</v>
      </c>
      <c r="AI201" s="326">
        <f t="shared" si="103"/>
        <v>36.226257047897931</v>
      </c>
      <c r="AJ201" s="391">
        <f t="shared" si="104"/>
        <v>0.61315533282075718</v>
      </c>
      <c r="AK201" s="335">
        <f t="shared" si="105"/>
        <v>0.35561519460944208</v>
      </c>
      <c r="AL201" s="41">
        <f t="shared" si="106"/>
        <v>9.1578387455886062E-2</v>
      </c>
      <c r="AM201" s="8" cm="1">
        <f t="array" ref="AM201">Balance($B$8,$B$11,$B$12,$H$7,B201,AK201,AL201)</f>
        <v>0.81469989879029825</v>
      </c>
      <c r="AN201" s="8" cm="1">
        <f t="array" ref="AN201">getStorageByWaterLevel(B200)</f>
        <v>0.25876914282036834</v>
      </c>
      <c r="BA201" s="8"/>
    </row>
    <row r="202" spans="1:53" x14ac:dyDescent="0.25">
      <c r="A202" s="115"/>
      <c r="B202" s="326">
        <f t="shared" si="79"/>
        <v>1023.3899156370327</v>
      </c>
      <c r="C202" s="326">
        <f t="shared" si="80"/>
        <v>1021.9631947601179</v>
      </c>
      <c r="D202" s="326">
        <f t="shared" si="81"/>
        <v>2.0108641418848054</v>
      </c>
      <c r="E202" s="326">
        <f t="shared" si="76"/>
        <v>19.465367399254241</v>
      </c>
      <c r="F202" s="326">
        <f t="shared" si="82"/>
        <v>19.465367399254241</v>
      </c>
      <c r="G202" s="326">
        <f t="shared" si="83"/>
        <v>43.364101414865068</v>
      </c>
      <c r="H202" s="311">
        <f t="shared" si="72"/>
        <v>0.02</v>
      </c>
      <c r="I202" s="326">
        <f t="shared" si="84"/>
        <v>1.1413767015318628</v>
      </c>
      <c r="J202" s="326">
        <f t="shared" si="73"/>
        <v>42.18</v>
      </c>
      <c r="K202" s="333">
        <f t="shared" si="85"/>
        <v>-1</v>
      </c>
      <c r="L202" s="321">
        <f t="shared" si="86"/>
        <v>1.9908641418848054</v>
      </c>
      <c r="M202" s="321">
        <f t="shared" si="87"/>
        <v>2.0008641418848052</v>
      </c>
      <c r="N202" s="326">
        <f t="shared" si="88"/>
        <v>-2.8068809218251722E-2</v>
      </c>
      <c r="O202" s="326">
        <f t="shared" si="74"/>
        <v>1.0016492211610967E-3</v>
      </c>
      <c r="P202" s="330">
        <f t="shared" si="77"/>
        <v>33.78935715628382</v>
      </c>
      <c r="Q202" s="326">
        <f t="shared" si="89"/>
        <v>1.8365479830938725</v>
      </c>
      <c r="R202" s="276">
        <f>IF(H202&gt;0, rate1(1,$L$52,$L$51,$L$54,L202,$L$53,$L$50,P202),"")</f>
        <v>2349.9205938836185</v>
      </c>
      <c r="S202" s="321">
        <f t="shared" si="90"/>
        <v>0.78024938422476331</v>
      </c>
      <c r="T202" s="321">
        <f t="shared" si="91"/>
        <v>-0.12773028698568384</v>
      </c>
      <c r="U202" s="326">
        <f t="shared" si="75"/>
        <v>2.0108641418848054</v>
      </c>
      <c r="V202" s="334">
        <f t="shared" si="92"/>
        <v>2.0108641418848054</v>
      </c>
      <c r="W202" s="326">
        <f t="shared" si="93"/>
        <v>2.432912097067863E-4</v>
      </c>
      <c r="X202" s="326">
        <f t="shared" si="94"/>
        <v>2.4998149371238156</v>
      </c>
      <c r="Y202" s="326">
        <f t="shared" si="78"/>
        <v>34.127948801337041</v>
      </c>
      <c r="Z202" s="107">
        <f>IF(H202&gt;0, rate1(1,$L$52,$L$51,$L$54,U202,$L$53,$L$50,Y202),"")</f>
        <v>2367.8924931054344</v>
      </c>
      <c r="AA202" s="334">
        <f t="shared" si="95"/>
        <v>1.0539747834097188</v>
      </c>
      <c r="AB202" s="334">
        <f t="shared" si="96"/>
        <v>-4.5074976560809813E-3</v>
      </c>
      <c r="AC202" s="326">
        <f t="shared" si="97"/>
        <v>-4.5074976560809813E-3</v>
      </c>
      <c r="AD202" s="326">
        <f t="shared" si="98"/>
        <v>4.4370516694597439</v>
      </c>
      <c r="AE202" s="326">
        <f t="shared" si="99"/>
        <v>114.61290481379241</v>
      </c>
      <c r="AF202" s="326">
        <f t="shared" si="100"/>
        <v>1023.3663543254705</v>
      </c>
      <c r="AG202" s="326">
        <f t="shared" si="101"/>
        <v>1021.9677022577739</v>
      </c>
      <c r="AH202" s="326">
        <f t="shared" si="102"/>
        <v>1.9909853640770956</v>
      </c>
      <c r="AI202" s="326">
        <f t="shared" si="103"/>
        <v>-1.9181489229096131</v>
      </c>
      <c r="AJ202" s="391">
        <f t="shared" si="104"/>
        <v>0.61262251367550447</v>
      </c>
      <c r="AK202" s="335">
        <f t="shared" si="105"/>
        <v>0.35723363907779393</v>
      </c>
      <c r="AL202" s="41">
        <f t="shared" si="106"/>
        <v>9.3106410978166396E-2</v>
      </c>
      <c r="AM202" s="8" cm="1">
        <f t="array" ref="AM202">Balance($B$8,$B$11,$B$12,$H$7,B202,AK202,AL202)</f>
        <v>0.85477131554441899</v>
      </c>
      <c r="AN202" s="8" cm="1">
        <f t="array" ref="AN202">getStorageByWaterLevel(B201)</f>
        <v>0.25421558317575688</v>
      </c>
      <c r="BA202" s="8"/>
    </row>
    <row r="203" spans="1:53" x14ac:dyDescent="0.25">
      <c r="A203" s="115"/>
      <c r="B203" s="326">
        <f t="shared" si="79"/>
        <v>1023.3663543254705</v>
      </c>
      <c r="C203" s="326">
        <f t="shared" si="80"/>
        <v>1021.9677022577739</v>
      </c>
      <c r="D203" s="326">
        <f t="shared" si="81"/>
        <v>1.9909853640770956</v>
      </c>
      <c r="E203" s="326">
        <f t="shared" si="76"/>
        <v>19.465367399254241</v>
      </c>
      <c r="F203" s="326">
        <f t="shared" si="82"/>
        <v>19.465367399254241</v>
      </c>
      <c r="G203" s="326">
        <f t="shared" si="83"/>
        <v>44.692087608348075</v>
      </c>
      <c r="H203" s="311">
        <f t="shared" si="72"/>
        <v>0.02</v>
      </c>
      <c r="I203" s="326">
        <f t="shared" si="84"/>
        <v>1.1189216541572933</v>
      </c>
      <c r="J203" s="326">
        <f t="shared" si="73"/>
        <v>42.18</v>
      </c>
      <c r="K203" s="333">
        <f t="shared" si="85"/>
        <v>1</v>
      </c>
      <c r="L203" s="321">
        <f t="shared" si="86"/>
        <v>2.0109853640770954</v>
      </c>
      <c r="M203" s="321">
        <f t="shared" si="87"/>
        <v>2.0009853640770956</v>
      </c>
      <c r="N203" s="326">
        <f t="shared" si="88"/>
        <v>2.8411169571699091E-2</v>
      </c>
      <c r="O203" s="326">
        <f t="shared" si="74"/>
        <v>1.0016492211610967E-3</v>
      </c>
      <c r="P203" s="330">
        <f t="shared" si="77"/>
        <v>34.017791600651158</v>
      </c>
      <c r="Q203" s="326">
        <f t="shared" si="89"/>
        <v>1.8445486848002162</v>
      </c>
      <c r="R203" s="276">
        <f>IF(H203&gt;0, rate1(1,$L$52,$L$51,$L$54,L203,$L$53,$L$50,P203),"")</f>
        <v>2362.0548004915627</v>
      </c>
      <c r="S203" s="321">
        <f t="shared" si="90"/>
        <v>0.77962273545764393</v>
      </c>
      <c r="T203" s="321">
        <f t="shared" si="91"/>
        <v>0.1289206018175188</v>
      </c>
      <c r="U203" s="326">
        <f t="shared" si="75"/>
        <v>1.9909853640770954</v>
      </c>
      <c r="V203" s="334">
        <f t="shared" si="92"/>
        <v>1.9909853640770954</v>
      </c>
      <c r="W203" s="326">
        <f t="shared" si="93"/>
        <v>2.3850478325249114E-4</v>
      </c>
      <c r="X203" s="326">
        <f t="shared" si="94"/>
        <v>1.1877987409738751</v>
      </c>
      <c r="Y203" s="326">
        <f t="shared" si="78"/>
        <v>33.678630809072303</v>
      </c>
      <c r="Z203" s="107">
        <f>IF(H203&gt;0, rate1(1,$L$52,$L$51,$L$54,U203,$L$53,$L$50,Y203),"")</f>
        <v>2344.0250383389462</v>
      </c>
      <c r="AA203" s="334">
        <f t="shared" si="95"/>
        <v>0.5059003228079848</v>
      </c>
      <c r="AB203" s="334">
        <f t="shared" si="96"/>
        <v>4.8270580666622106E-4</v>
      </c>
      <c r="AC203" s="326">
        <f t="shared" si="97"/>
        <v>0.1289206018175188</v>
      </c>
      <c r="AD203" s="326">
        <f t="shared" si="98"/>
        <v>0.1551342432321956</v>
      </c>
      <c r="AE203" s="326">
        <f t="shared" si="99"/>
        <v>-68.833865292378746</v>
      </c>
      <c r="AF203" s="326">
        <f t="shared" si="100"/>
        <v>1023.2658448932247</v>
      </c>
      <c r="AG203" s="326">
        <f t="shared" si="101"/>
        <v>1021.8387816559564</v>
      </c>
      <c r="AH203" s="326">
        <f t="shared" si="102"/>
        <v>2.0111053940015924</v>
      </c>
      <c r="AI203" s="326">
        <f t="shared" si="103"/>
        <v>54.579852165449076</v>
      </c>
      <c r="AJ203" s="391">
        <f t="shared" si="104"/>
        <v>0.62778358372146259</v>
      </c>
      <c r="AK203" s="335">
        <f t="shared" si="105"/>
        <v>0.35715046027337205</v>
      </c>
      <c r="AL203" s="41">
        <f t="shared" si="106"/>
        <v>9.3025503456598074E-2</v>
      </c>
      <c r="AM203" s="8" cm="1">
        <f t="array" ref="AM203">Balance($B$8,$B$11,$B$12,$H$7,B203,AK203,AL203)</f>
        <v>0.86409042223034782</v>
      </c>
      <c r="AN203" s="8" cm="1">
        <f t="array" ref="AN203">getStorageByWaterLevel(B202)</f>
        <v>0.26975856680432675</v>
      </c>
      <c r="BA203" s="8"/>
    </row>
    <row r="204" spans="1:53" x14ac:dyDescent="0.25">
      <c r="A204" s="115"/>
      <c r="B204" s="326">
        <f t="shared" si="79"/>
        <v>1023.2658448932247</v>
      </c>
      <c r="C204" s="326">
        <f t="shared" si="80"/>
        <v>1021.8387816559564</v>
      </c>
      <c r="D204" s="326">
        <f t="shared" si="81"/>
        <v>2.0111053940015924</v>
      </c>
      <c r="E204" s="326">
        <f t="shared" si="76"/>
        <v>19.465367399254241</v>
      </c>
      <c r="F204" s="326">
        <f t="shared" si="82"/>
        <v>19.465367399254241</v>
      </c>
      <c r="G204" s="326">
        <f t="shared" si="83"/>
        <v>46.04706315482931</v>
      </c>
      <c r="H204" s="311">
        <f t="shared" si="72"/>
        <v>0.02</v>
      </c>
      <c r="I204" s="326">
        <f t="shared" si="84"/>
        <v>1.141650589814617</v>
      </c>
      <c r="J204" s="326">
        <f t="shared" si="73"/>
        <v>42.18</v>
      </c>
      <c r="K204" s="333">
        <f t="shared" si="85"/>
        <v>1</v>
      </c>
      <c r="L204" s="321">
        <f t="shared" si="86"/>
        <v>2.0311053940015924</v>
      </c>
      <c r="M204" s="321">
        <f t="shared" si="87"/>
        <v>2.0211053940015926</v>
      </c>
      <c r="N204" s="326">
        <f t="shared" si="88"/>
        <v>2.8700001861538205E-2</v>
      </c>
      <c r="O204" s="326">
        <f t="shared" si="74"/>
        <v>1.0016492211610967E-3</v>
      </c>
      <c r="P204" s="330">
        <f t="shared" si="77"/>
        <v>34.473704132633422</v>
      </c>
      <c r="Q204" s="326">
        <f t="shared" si="89"/>
        <v>3.1859552172213981</v>
      </c>
      <c r="R204" s="276">
        <f>IF(H204&gt;0, rate1(1,$L$52,$L$51,$L$54,L204,$L$53,$L$50,P204),"")</f>
        <v>2386.1576983576883</v>
      </c>
      <c r="S204" s="321">
        <f t="shared" si="90"/>
        <v>1.3329837864264686</v>
      </c>
      <c r="T204" s="321">
        <f t="shared" si="91"/>
        <v>-8.6190388335547083E-2</v>
      </c>
      <c r="U204" s="326">
        <f t="shared" si="75"/>
        <v>2.0111053940015924</v>
      </c>
      <c r="V204" s="334">
        <f t="shared" si="92"/>
        <v>2.0111053940015924</v>
      </c>
      <c r="W204" s="326">
        <f t="shared" si="93"/>
        <v>2.4334959061889094E-4</v>
      </c>
      <c r="X204" s="326">
        <f t="shared" si="94"/>
        <v>2.5158981617045839</v>
      </c>
      <c r="Y204" s="326">
        <f t="shared" si="78"/>
        <v>34.133410945018944</v>
      </c>
      <c r="Z204" s="107">
        <f>IF(H204&gt;0, rate1(1,$L$52,$L$51,$L$54,U204,$L$53,$L$50,Y204),"")</f>
        <v>2368.1817228372852</v>
      </c>
      <c r="AA204" s="334">
        <f t="shared" si="95"/>
        <v>1.0606262588703186</v>
      </c>
      <c r="AB204" s="334">
        <f t="shared" si="96"/>
        <v>-4.0139305171282818E-3</v>
      </c>
      <c r="AC204" s="326">
        <f t="shared" si="97"/>
        <v>-4.0139305171282818E-3</v>
      </c>
      <c r="AD204" s="326">
        <f t="shared" si="98"/>
        <v>-4.9826472866572589</v>
      </c>
      <c r="AE204" s="326">
        <f t="shared" si="99"/>
        <v>-82.265926653885487</v>
      </c>
      <c r="AF204" s="326">
        <f t="shared" si="100"/>
        <v>1023.2985588256033</v>
      </c>
      <c r="AG204" s="326">
        <f t="shared" si="101"/>
        <v>1021.8427955864735</v>
      </c>
      <c r="AH204" s="326">
        <f t="shared" si="102"/>
        <v>2.0312276318612974</v>
      </c>
      <c r="AI204" s="326">
        <f t="shared" si="103"/>
        <v>-1.6821731941233113</v>
      </c>
      <c r="AJ204" s="391">
        <f t="shared" si="104"/>
        <v>0.62731631338976168</v>
      </c>
      <c r="AK204" s="335">
        <f t="shared" si="105"/>
        <v>0.35958974780800101</v>
      </c>
      <c r="AL204" s="41">
        <f t="shared" si="106"/>
        <v>9.5327681620936716E-2</v>
      </c>
      <c r="AM204" s="8" cm="1">
        <f t="array" ref="AM204">Balance($B$8,$B$11,$B$12,$H$7,B204,AK204,AL204)</f>
        <v>0.89788188715613237</v>
      </c>
      <c r="AN204" s="8" cm="1">
        <f t="array" ref="AN204">getStorageByWaterLevel(B203)</f>
        <v>0.27301806247331539</v>
      </c>
      <c r="BA204" s="8"/>
    </row>
    <row r="205" spans="1:53" x14ac:dyDescent="0.25">
      <c r="A205" s="115"/>
      <c r="B205" s="326">
        <f t="shared" si="79"/>
        <v>1023.2985588256033</v>
      </c>
      <c r="C205" s="326">
        <f t="shared" si="80"/>
        <v>1021.8427955864735</v>
      </c>
      <c r="D205" s="326">
        <f t="shared" si="81"/>
        <v>2.0312276318612974</v>
      </c>
      <c r="E205" s="326">
        <f t="shared" si="76"/>
        <v>19.465367399254241</v>
      </c>
      <c r="F205" s="326">
        <f t="shared" si="82"/>
        <v>19.465367399254241</v>
      </c>
      <c r="G205" s="326">
        <f t="shared" si="83"/>
        <v>44.708470238171095</v>
      </c>
      <c r="H205" s="311">
        <f t="shared" si="72"/>
        <v>0.02</v>
      </c>
      <c r="I205" s="326">
        <f t="shared" si="84"/>
        <v>1.1646105913038809</v>
      </c>
      <c r="J205" s="326">
        <f t="shared" si="73"/>
        <v>42.18</v>
      </c>
      <c r="K205" s="333">
        <f t="shared" si="85"/>
        <v>-1</v>
      </c>
      <c r="L205" s="321">
        <f t="shared" si="86"/>
        <v>2.0112276318612974</v>
      </c>
      <c r="M205" s="321">
        <f t="shared" si="87"/>
        <v>2.0212276318612972</v>
      </c>
      <c r="N205" s="326">
        <f t="shared" si="88"/>
        <v>-2.8351280616472962E-2</v>
      </c>
      <c r="O205" s="326">
        <f t="shared" si="74"/>
        <v>1.0016492211610967E-3</v>
      </c>
      <c r="P205" s="330">
        <f t="shared" si="77"/>
        <v>34.250021921334664</v>
      </c>
      <c r="Q205" s="326">
        <f t="shared" si="89"/>
        <v>3.1941870086227553</v>
      </c>
      <c r="R205" s="276">
        <f>IF(H205&gt;0, rate1(1,$L$52,$L$51,$L$54,L205,$L$53,$L$50,P205),"")</f>
        <v>2374.3512455070945</v>
      </c>
      <c r="S205" s="321">
        <f t="shared" si="90"/>
        <v>1.343073299500914</v>
      </c>
      <c r="T205" s="321">
        <f t="shared" si="91"/>
        <v>8.2639134720530555E-2</v>
      </c>
      <c r="U205" s="326">
        <f t="shared" si="75"/>
        <v>2.0312276318612974</v>
      </c>
      <c r="V205" s="334">
        <f t="shared" si="92"/>
        <v>2.0312276318612974</v>
      </c>
      <c r="W205" s="326">
        <f t="shared" si="93"/>
        <v>2.4824365103759405E-4</v>
      </c>
      <c r="X205" s="326">
        <f t="shared" si="94"/>
        <v>3.8709892366177669</v>
      </c>
      <c r="Y205" s="326">
        <f t="shared" si="78"/>
        <v>34.589763444466051</v>
      </c>
      <c r="Z205" s="107">
        <f>IF(H205&gt;0, rate1(1,$L$52,$L$51,$L$54,U205,$L$53,$L$50,Y205),"")</f>
        <v>2392.2691773232805</v>
      </c>
      <c r="AA205" s="334">
        <f t="shared" si="95"/>
        <v>1.6154601946024232</v>
      </c>
      <c r="AB205" s="334">
        <f t="shared" si="96"/>
        <v>-4.0334639545284523E-4</v>
      </c>
      <c r="AC205" s="326">
        <f t="shared" si="97"/>
        <v>8.2639134720530555E-2</v>
      </c>
      <c r="AD205" s="326">
        <f t="shared" si="98"/>
        <v>-0.24201608678062883</v>
      </c>
      <c r="AE205" s="326">
        <f t="shared" si="99"/>
        <v>120.5880798124908</v>
      </c>
      <c r="AF205" s="326">
        <f t="shared" si="100"/>
        <v>1023.1875684102663</v>
      </c>
      <c r="AG205" s="326">
        <f t="shared" si="101"/>
        <v>1021.7601564517529</v>
      </c>
      <c r="AH205" s="326">
        <f t="shared" si="102"/>
        <v>2.0113510987188614</v>
      </c>
      <c r="AI205" s="326">
        <f t="shared" si="103"/>
        <v>34.804932453404199</v>
      </c>
      <c r="AJ205" s="391">
        <f t="shared" si="104"/>
        <v>0.63698435018237398</v>
      </c>
      <c r="AK205" s="335">
        <f t="shared" si="105"/>
        <v>0.35951228867269386</v>
      </c>
      <c r="AL205" s="41">
        <f t="shared" si="106"/>
        <v>9.52567275556086E-2</v>
      </c>
      <c r="AM205" s="8" cm="1">
        <f t="array" ref="AM205">Balance($B$8,$B$11,$B$12,$H$7,B205,AK205,AL205)</f>
        <v>0.88516485368419662</v>
      </c>
      <c r="AN205" s="8" cm="1">
        <f t="array" ref="AN205">getStorageByWaterLevel(B204)</f>
        <v>0.28713978244948957</v>
      </c>
      <c r="BA205" s="8"/>
    </row>
    <row r="206" spans="1:53" x14ac:dyDescent="0.25">
      <c r="A206" s="115"/>
      <c r="B206" s="326">
        <f t="shared" si="79"/>
        <v>1023.1875684102663</v>
      </c>
      <c r="C206" s="326">
        <f t="shared" si="80"/>
        <v>1021.7601564517529</v>
      </c>
      <c r="D206" s="326">
        <f t="shared" si="81"/>
        <v>2.0113510987188614</v>
      </c>
      <c r="E206" s="326">
        <f t="shared" si="76"/>
        <v>19.465367399254241</v>
      </c>
      <c r="F206" s="326">
        <f t="shared" si="82"/>
        <v>19.465367399254241</v>
      </c>
      <c r="G206" s="326">
        <f t="shared" si="83"/>
        <v>43.395930797066583</v>
      </c>
      <c r="H206" s="311">
        <f t="shared" si="72"/>
        <v>0.02</v>
      </c>
      <c r="I206" s="326">
        <f t="shared" si="84"/>
        <v>1.1419295668107226</v>
      </c>
      <c r="J206" s="326">
        <f t="shared" si="73"/>
        <v>42.18</v>
      </c>
      <c r="K206" s="333">
        <f t="shared" si="85"/>
        <v>-1</v>
      </c>
      <c r="L206" s="321">
        <f t="shared" si="86"/>
        <v>1.9913510987188614</v>
      </c>
      <c r="M206" s="321">
        <f t="shared" si="87"/>
        <v>2.0013510987188612</v>
      </c>
      <c r="N206" s="326">
        <f t="shared" si="88"/>
        <v>-2.8075564604329362E-2</v>
      </c>
      <c r="O206" s="326">
        <f t="shared" si="74"/>
        <v>1.0016492211610967E-3</v>
      </c>
      <c r="P206" s="330">
        <f t="shared" si="77"/>
        <v>33.800354890824217</v>
      </c>
      <c r="Q206" s="326">
        <f t="shared" si="89"/>
        <v>1.8686931577623724</v>
      </c>
      <c r="R206" s="276">
        <f>IF(H206&gt;0, rate1(1,$L$52,$L$51,$L$54,L206,$L$53,$L$50,P206),"")</f>
        <v>2350.505665753471</v>
      </c>
      <c r="S206" s="321">
        <f t="shared" si="90"/>
        <v>0.79370850748902044</v>
      </c>
      <c r="T206" s="321">
        <f t="shared" si="91"/>
        <v>-0.13609657025887814</v>
      </c>
      <c r="U206" s="326">
        <f t="shared" si="75"/>
        <v>2.0113510987188614</v>
      </c>
      <c r="V206" s="334">
        <f t="shared" si="92"/>
        <v>2.0113510987188614</v>
      </c>
      <c r="W206" s="326">
        <f t="shared" si="93"/>
        <v>2.4340905621844655E-4</v>
      </c>
      <c r="X206" s="326">
        <f t="shared" si="94"/>
        <v>2.5322821883527027</v>
      </c>
      <c r="Y206" s="326">
        <f t="shared" si="78"/>
        <v>34.138974124138748</v>
      </c>
      <c r="Z206" s="107">
        <f>IF(H206&gt;0, rate1(1,$L$52,$L$51,$L$54,U206,$L$53,$L$50,Y206),"")</f>
        <v>2368.4762800335166</v>
      </c>
      <c r="AA206" s="334">
        <f t="shared" si="95"/>
        <v>1.0674005024179114</v>
      </c>
      <c r="AB206" s="334">
        <f t="shared" si="96"/>
        <v>-3.6113834094174588E-3</v>
      </c>
      <c r="AC206" s="326">
        <f t="shared" si="97"/>
        <v>-3.6113834094174588E-3</v>
      </c>
      <c r="AD206" s="326">
        <f t="shared" si="98"/>
        <v>5.5380439384657132</v>
      </c>
      <c r="AE206" s="326">
        <f t="shared" si="99"/>
        <v>146.27924822235283</v>
      </c>
      <c r="AF206" s="326">
        <f t="shared" si="100"/>
        <v>1023.1631042290713</v>
      </c>
      <c r="AG206" s="326">
        <f t="shared" si="101"/>
        <v>1021.7637678351623</v>
      </c>
      <c r="AH206" s="326">
        <f t="shared" si="102"/>
        <v>1.9914723747096745</v>
      </c>
      <c r="AI206" s="326">
        <f t="shared" si="103"/>
        <v>-1.5364282937219829</v>
      </c>
      <c r="AJ206" s="391">
        <f t="shared" si="104"/>
        <v>0.63655756454522894</v>
      </c>
      <c r="AK206" s="335">
        <f t="shared" si="105"/>
        <v>0.36106836395942843</v>
      </c>
      <c r="AL206" s="41">
        <f t="shared" si="106"/>
        <v>9.6724799606493189E-2</v>
      </c>
      <c r="AM206" s="8" cm="1">
        <f t="array" ref="AM206">Balance($B$8,$B$11,$B$12,$H$7,B206,AK206,AL206)</f>
        <v>0.92556507313846437</v>
      </c>
      <c r="AN206" s="8" cm="1">
        <f t="array" ref="AN206">getStorageByWaterLevel(B205)</f>
        <v>0.28250480855625859</v>
      </c>
      <c r="BA206" s="8"/>
    </row>
    <row r="207" spans="1:53" x14ac:dyDescent="0.25">
      <c r="A207" s="115"/>
      <c r="B207" s="326">
        <f t="shared" si="79"/>
        <v>1023.1631042290713</v>
      </c>
      <c r="C207" s="326">
        <f t="shared" si="80"/>
        <v>1021.7637678351623</v>
      </c>
      <c r="D207" s="326">
        <f t="shared" si="81"/>
        <v>1.9914723747096745</v>
      </c>
      <c r="E207" s="326">
        <f t="shared" si="76"/>
        <v>19.465367399254241</v>
      </c>
      <c r="F207" s="326">
        <f t="shared" si="82"/>
        <v>19.465367399254241</v>
      </c>
      <c r="G207" s="326">
        <f t="shared" si="83"/>
        <v>44.724567041752906</v>
      </c>
      <c r="H207" s="311">
        <f t="shared" si="72"/>
        <v>0.02</v>
      </c>
      <c r="I207" s="326">
        <f t="shared" si="84"/>
        <v>1.1194691151272309</v>
      </c>
      <c r="J207" s="326">
        <f t="shared" si="73"/>
        <v>42.18</v>
      </c>
      <c r="K207" s="333">
        <f t="shared" si="85"/>
        <v>1</v>
      </c>
      <c r="L207" s="321">
        <f t="shared" si="86"/>
        <v>2.0114723747096743</v>
      </c>
      <c r="M207" s="321">
        <f t="shared" si="87"/>
        <v>2.0014723747096745</v>
      </c>
      <c r="N207" s="326">
        <f t="shared" si="88"/>
        <v>2.8418160258186997E-2</v>
      </c>
      <c r="O207" s="326">
        <f t="shared" si="74"/>
        <v>1.0016492211610967E-3</v>
      </c>
      <c r="P207" s="330">
        <f t="shared" si="77"/>
        <v>34.028809116897868</v>
      </c>
      <c r="Q207" s="326">
        <f t="shared" si="89"/>
        <v>1.8767013068010101</v>
      </c>
      <c r="R207" s="276">
        <f>IF(H207&gt;0, rate1(1,$L$52,$L$51,$L$54,L207,$L$53,$L$50,P207),"")</f>
        <v>2362.6390668327417</v>
      </c>
      <c r="S207" s="321">
        <f t="shared" si="90"/>
        <v>0.7930163069287125</v>
      </c>
      <c r="T207" s="321">
        <f t="shared" si="91"/>
        <v>0.13729661422361164</v>
      </c>
      <c r="U207" s="326">
        <f t="shared" si="75"/>
        <v>1.9914723747096743</v>
      </c>
      <c r="V207" s="334">
        <f t="shared" si="92"/>
        <v>1.9914723747096743</v>
      </c>
      <c r="W207" s="326">
        <f t="shared" si="93"/>
        <v>2.3862147780162601E-4</v>
      </c>
      <c r="X207" s="326">
        <f t="shared" si="94"/>
        <v>1.2196308370204747</v>
      </c>
      <c r="Y207" s="326">
        <f t="shared" si="78"/>
        <v>33.689620826258533</v>
      </c>
      <c r="Z207" s="107">
        <f>IF(H207&gt;0, rate1(1,$L$52,$L$51,$L$54,U207,$L$53,$L$50,Y207),"")</f>
        <v>2344.6106011368865</v>
      </c>
      <c r="AA207" s="334">
        <f t="shared" si="95"/>
        <v>0.51932832995550837</v>
      </c>
      <c r="AB207" s="334">
        <f t="shared" si="96"/>
        <v>4.9643341322682668E-4</v>
      </c>
      <c r="AC207" s="326">
        <f t="shared" si="97"/>
        <v>0.13729661422361164</v>
      </c>
      <c r="AD207" s="326">
        <f t="shared" si="98"/>
        <v>0.14567001606774141</v>
      </c>
      <c r="AE207" s="326">
        <f t="shared" si="99"/>
        <v>-80.672694950015824</v>
      </c>
      <c r="AF207" s="326">
        <f t="shared" si="100"/>
        <v>1023.0542257751059</v>
      </c>
      <c r="AG207" s="326">
        <f t="shared" si="101"/>
        <v>1021.6264712209387</v>
      </c>
      <c r="AH207" s="326">
        <f t="shared" si="102"/>
        <v>2.0115924581942193</v>
      </c>
      <c r="AI207" s="326">
        <f t="shared" si="103"/>
        <v>58.111548289796936</v>
      </c>
      <c r="AJ207" s="391">
        <f t="shared" si="104"/>
        <v>0.65269966129239476</v>
      </c>
      <c r="AK207" s="335">
        <f t="shared" si="105"/>
        <v>0.36100168922351944</v>
      </c>
      <c r="AL207" s="41">
        <f t="shared" si="106"/>
        <v>9.6659993061064001E-2</v>
      </c>
      <c r="AM207" s="8" cm="1">
        <f t="array" ref="AM207">Balance($B$8,$B$11,$B$12,$H$7,B207,AK207,AL207)</f>
        <v>0.93558448422151574</v>
      </c>
      <c r="AN207" s="8" cm="1">
        <f t="array" ref="AN207">getStorageByWaterLevel(B206)</f>
        <v>0.29838142961586689</v>
      </c>
      <c r="BA207" s="8"/>
    </row>
    <row r="208" spans="1:53" x14ac:dyDescent="0.25">
      <c r="A208" s="115"/>
      <c r="B208" s="326">
        <f t="shared" si="79"/>
        <v>1023.0542257751059</v>
      </c>
      <c r="C208" s="326">
        <f t="shared" si="80"/>
        <v>1021.6264712209387</v>
      </c>
      <c r="D208" s="326">
        <f t="shared" si="81"/>
        <v>2.0115924581942193</v>
      </c>
      <c r="E208" s="326">
        <f t="shared" si="76"/>
        <v>19.465367399254241</v>
      </c>
      <c r="F208" s="326">
        <f t="shared" si="82"/>
        <v>19.465367399254241</v>
      </c>
      <c r="G208" s="326">
        <f t="shared" si="83"/>
        <v>46.080199338765105</v>
      </c>
      <c r="H208" s="311">
        <f t="shared" si="72"/>
        <v>0.02</v>
      </c>
      <c r="I208" s="326">
        <f t="shared" si="84"/>
        <v>1.1422036433337781</v>
      </c>
      <c r="J208" s="326">
        <f t="shared" si="73"/>
        <v>42.18</v>
      </c>
      <c r="K208" s="333">
        <f t="shared" si="85"/>
        <v>1</v>
      </c>
      <c r="L208" s="321">
        <f t="shared" si="86"/>
        <v>2.0315924581942193</v>
      </c>
      <c r="M208" s="321">
        <f t="shared" si="87"/>
        <v>2.0215924581942195</v>
      </c>
      <c r="N208" s="326">
        <f t="shared" si="88"/>
        <v>2.8706994496092264E-2</v>
      </c>
      <c r="O208" s="326">
        <f t="shared" si="74"/>
        <v>1.0016492211610967E-3</v>
      </c>
      <c r="P208" s="330">
        <f t="shared" si="77"/>
        <v>34.48475964802369</v>
      </c>
      <c r="Q208" s="326">
        <f t="shared" si="89"/>
        <v>3.2187612120533444</v>
      </c>
      <c r="R208" s="276">
        <f>IF(H208&gt;0, rate1(1,$L$52,$L$51,$L$54,L208,$L$53,$L$50,P208),"")</f>
        <v>2386.7402854135821</v>
      </c>
      <c r="S208" s="321">
        <f t="shared" si="90"/>
        <v>1.3463808873468714</v>
      </c>
      <c r="T208" s="321">
        <f t="shared" si="91"/>
        <v>-8.2876958702818415E-2</v>
      </c>
      <c r="U208" s="326">
        <f t="shared" si="75"/>
        <v>2.0115924581942193</v>
      </c>
      <c r="V208" s="334">
        <f t="shared" si="92"/>
        <v>2.0115924581942193</v>
      </c>
      <c r="W208" s="326">
        <f t="shared" si="93"/>
        <v>2.434674772540113E-4</v>
      </c>
      <c r="X208" s="326">
        <f t="shared" si="94"/>
        <v>2.5483803643848404</v>
      </c>
      <c r="Y208" s="326">
        <f t="shared" si="78"/>
        <v>34.144439140480436</v>
      </c>
      <c r="Z208" s="107">
        <f>IF(H208&gt;0, rate1(1,$L$52,$L$51,$L$54,U208,$L$53,$L$50,Y208),"")</f>
        <v>2368.7656176041523</v>
      </c>
      <c r="AA208" s="334">
        <f t="shared" si="95"/>
        <v>1.0740549519370974</v>
      </c>
      <c r="AB208" s="334">
        <f t="shared" si="96"/>
        <v>-3.2876596484839194E-3</v>
      </c>
      <c r="AC208" s="326">
        <f t="shared" si="97"/>
        <v>-3.2876596484839194E-3</v>
      </c>
      <c r="AD208" s="326">
        <f t="shared" si="98"/>
        <v>-6.0833547685578875</v>
      </c>
      <c r="AE208" s="326">
        <f t="shared" si="99"/>
        <v>-92.964306816281166</v>
      </c>
      <c r="AF208" s="326">
        <f t="shared" si="100"/>
        <v>1023.0862204292505</v>
      </c>
      <c r="AG208" s="326">
        <f t="shared" si="101"/>
        <v>1021.6297588805871</v>
      </c>
      <c r="AH208" s="326">
        <f t="shared" si="102"/>
        <v>2.0317147493825094</v>
      </c>
      <c r="AI208" s="326">
        <f t="shared" si="103"/>
        <v>-1.3774685367219262</v>
      </c>
      <c r="AJ208" s="391">
        <f t="shared" si="104"/>
        <v>0.6523170311433053</v>
      </c>
      <c r="AK208" s="335">
        <f t="shared" si="105"/>
        <v>0.36360070306090653</v>
      </c>
      <c r="AL208" s="41">
        <f t="shared" si="106"/>
        <v>9.9111138167927632E-2</v>
      </c>
      <c r="AM208" s="8" cm="1">
        <f t="array" ref="AM208">Balance($B$8,$B$11,$B$12,$H$7,B208,AK208,AL208)</f>
        <v>0.97353929689889884</v>
      </c>
      <c r="AN208" s="8" cm="1">
        <f t="array" ref="AN208">getStorageByWaterLevel(B207)</f>
        <v>0.30193861032553504</v>
      </c>
      <c r="BA208" s="8"/>
    </row>
    <row r="209" spans="1:53" x14ac:dyDescent="0.25">
      <c r="A209" s="115"/>
      <c r="B209" s="326">
        <f t="shared" ref="B209:B272" si="107">IF(H209&gt;0, AF208,"")</f>
        <v>1023.0862204292505</v>
      </c>
      <c r="C209" s="326">
        <f t="shared" ref="C209:C272" si="108">IF(H209&gt;0, AG208,"")</f>
        <v>1021.6297588805871</v>
      </c>
      <c r="D209" s="326">
        <f t="shared" ref="D209:D272" si="109">IF(H209&gt;0, AH208,"")</f>
        <v>2.0317147493825094</v>
      </c>
      <c r="E209" s="326">
        <f t="shared" si="76"/>
        <v>19.465367399254241</v>
      </c>
      <c r="F209" s="326">
        <f t="shared" ref="F209:F272" si="110">IF(H209&gt;0, (E209+E208)/2,"")</f>
        <v>19.465367399254241</v>
      </c>
      <c r="G209" s="326">
        <f t="shared" ref="G209:G272" si="111">IF(H209&gt;0, F209*$S$53*$C$55*(B209-C209+N209)^1.5,"")</f>
        <v>44.740964739209645</v>
      </c>
      <c r="H209" s="311">
        <f t="shared" ref="H209:H272" si="112">dv(S208)</f>
        <v>0.02</v>
      </c>
      <c r="I209" s="326">
        <f t="shared" ref="I209:I272" si="113">IF(H209&gt;0, (B209-C209)*B$19,"")</f>
        <v>1.1651692389306845</v>
      </c>
      <c r="J209" s="326">
        <f t="shared" si="73"/>
        <v>42.18</v>
      </c>
      <c r="K209" s="333">
        <f t="shared" ref="K209:K272" si="114">IF(H209&gt;0, IF((1-S208-0.015)&gt;0,1,-1),"")</f>
        <v>-1</v>
      </c>
      <c r="L209" s="321">
        <f t="shared" ref="L209:L272" si="115">IF(H209&gt;0, D209+K209*H209,"")</f>
        <v>2.0117147493825094</v>
      </c>
      <c r="M209" s="321">
        <f t="shared" ref="M209:M272" si="116">IF(H209&gt;0, (D209+L209)/2,"")</f>
        <v>2.0217147493825092</v>
      </c>
      <c r="N209" s="326">
        <f t="shared" ref="N209:N272" si="117">IF(H209&gt;0, 2*($P$53*M209/$S$52/$S$51)^2-(B209-C209)*2,"")</f>
        <v>-2.835803703805384E-2</v>
      </c>
      <c r="O209" s="326">
        <f t="shared" si="74"/>
        <v>1.0016492211610967E-3</v>
      </c>
      <c r="P209" s="330">
        <f t="shared" si="77"/>
        <v>34.261060644989804</v>
      </c>
      <c r="Q209" s="326">
        <f t="shared" ref="Q209:Q272" si="118">IF(H209&gt;0, M209/$S$54*(B209-C209+N209/2)*E209-J209,"")</f>
        <v>3.2270005645789155</v>
      </c>
      <c r="R209" s="276">
        <f>IF(H209&gt;0, rate1(1,$L$52,$L$51,$L$54,L209,$L$53,$L$50,P209),"")</f>
        <v>2374.9347531349717</v>
      </c>
      <c r="S209" s="321">
        <f t="shared" ref="S209:S272" si="119">IF(H209&gt;0, Q209/O209/R209,"")</f>
        <v>1.3565371787471454</v>
      </c>
      <c r="T209" s="321">
        <f t="shared" ref="T209:T272" si="120">IF(H209&gt;0, N209/(1-S209),"")</f>
        <v>7.9537391129033519E-2</v>
      </c>
      <c r="U209" s="326">
        <f t="shared" ref="U209:U272" si="121">L209-K209*H209</f>
        <v>2.0317147493825094</v>
      </c>
      <c r="V209" s="334">
        <f t="shared" ref="V209:V272" si="122">IF(H209&gt;0, (D209+U209)/2,"")</f>
        <v>2.0317147493825094</v>
      </c>
      <c r="W209" s="326">
        <f t="shared" ref="W209:W272" si="123">IF(H209&gt;0, 2*($P$53*V209/$S$52/$S$51)^2-(B209-C209)*2,"")</f>
        <v>2.4836273008954635E-4</v>
      </c>
      <c r="X209" s="326">
        <f t="shared" ref="X209:X272" si="124">IF(H209&gt;0, V209/$S$54*(B209-C209+W209/2)*F209-J209,"")</f>
        <v>3.9041282458231024</v>
      </c>
      <c r="Y209" s="326">
        <f t="shared" si="78"/>
        <v>34.600829579580299</v>
      </c>
      <c r="Z209" s="107">
        <f>IF(H209&gt;0, rate1(1,$L$52,$L$51,$L$54,U209,$L$53,$L$50,Y209),"")</f>
        <v>2392.8513882099073</v>
      </c>
      <c r="AA209" s="334">
        <f t="shared" ref="AA209:AA272" si="125">IF(H209&gt;0, X209/O209/Z209,"")</f>
        <v>1.6288935015280672</v>
      </c>
      <c r="AB209" s="334">
        <f t="shared" ref="AB209:AB272" si="126">IF(H209&gt;0, W209/(1-AA209),"")</f>
        <v>-3.9492017247130362E-4</v>
      </c>
      <c r="AC209" s="326">
        <f t="shared" ref="AC209:AC272" si="127">IF(H209&gt;0, delta_z(N209,S209,H209,AE208,AB209),"")</f>
        <v>7.9537391129033519E-2</v>
      </c>
      <c r="AD209" s="326">
        <f t="shared" ref="AD209:AD272" si="128">IF(H209&gt;0, H209/AC209*K209,"")</f>
        <v>-0.25145406099068546</v>
      </c>
      <c r="AE209" s="326">
        <f t="shared" ref="AE209:AE272" si="129">IF(H209&gt;0, (AD209-AD208)/(AC209+AC208)*2,"")</f>
        <v>152.96842610009324</v>
      </c>
      <c r="AF209" s="326">
        <f t="shared" ref="AF209:AF272" si="130">IF(H209&gt;0, B209-(AC209-N209),"")</f>
        <v>1022.9783250010834</v>
      </c>
      <c r="AG209" s="326">
        <f t="shared" ref="AG209:AG272" si="131">IF(H209&gt;0, C209-AC209,"")</f>
        <v>1021.5502214894581</v>
      </c>
      <c r="AH209" s="326">
        <f t="shared" ref="AH209:AH272" si="132">IF(H209&gt;0, $S$54*$S$53*$C$55*SQRT(AF209-AG209),"")</f>
        <v>2.011838269808885</v>
      </c>
      <c r="AI209" s="326">
        <f t="shared" ref="AI209:AI272" si="133">IF(H209&gt;0, AC209/R209*1000000,"")</f>
        <v>33.490347902839112</v>
      </c>
      <c r="AJ209" s="391">
        <f t="shared" ref="AJ209:AJ272" si="134">IF(H209&gt;0, AJ208+AI209/3600,"")</f>
        <v>0.66161990556076056</v>
      </c>
      <c r="AK209" s="335">
        <f t="shared" ref="AK209:AK272" si="135">IF(H209&gt;0, AK208+AI208*G208/1000000,"")</f>
        <v>0.36353722903615149</v>
      </c>
      <c r="AL209" s="41">
        <f t="shared" ref="AL209:AL272" si="136">IF(H209&gt;0, AL208+AI208*J208/1000000,"")</f>
        <v>9.9053036545048698E-2</v>
      </c>
      <c r="AM209" s="8" cm="1">
        <f t="array" ref="AM209">Balance($B$8,$B$11,$B$12,$H$7,B209,AK209,AL209)</f>
        <v>0.9605754584910986</v>
      </c>
      <c r="AN209" s="8" cm="1">
        <f t="array" ref="AN209">getStorageByWaterLevel(B208)</f>
        <v>0.31802273518958946</v>
      </c>
      <c r="BA209" s="8"/>
    </row>
    <row r="210" spans="1:53" x14ac:dyDescent="0.25">
      <c r="A210" s="115"/>
      <c r="B210" s="326">
        <f t="shared" si="107"/>
        <v>1022.9783250010834</v>
      </c>
      <c r="C210" s="326">
        <f t="shared" si="108"/>
        <v>1021.5502214894581</v>
      </c>
      <c r="D210" s="326">
        <f t="shared" si="109"/>
        <v>2.011838269808885</v>
      </c>
      <c r="E210" s="326">
        <f t="shared" si="76"/>
        <v>19.465367399254241</v>
      </c>
      <c r="F210" s="326">
        <f t="shared" si="110"/>
        <v>19.465367399254241</v>
      </c>
      <c r="G210" s="326">
        <f t="shared" si="111"/>
        <v>43.427789765185473</v>
      </c>
      <c r="H210" s="311">
        <f t="shared" si="112"/>
        <v>0.02</v>
      </c>
      <c r="I210" s="326">
        <f t="shared" si="113"/>
        <v>1.1424828093002362</v>
      </c>
      <c r="J210" s="326">
        <f t="shared" si="73"/>
        <v>42.18</v>
      </c>
      <c r="K210" s="333">
        <f t="shared" si="114"/>
        <v>-1</v>
      </c>
      <c r="L210" s="321">
        <f t="shared" si="115"/>
        <v>1.991838269808885</v>
      </c>
      <c r="M210" s="321">
        <f t="shared" si="116"/>
        <v>2.0018382698088848</v>
      </c>
      <c r="N210" s="326">
        <f t="shared" si="117"/>
        <v>-2.8082322934153137E-2</v>
      </c>
      <c r="O210" s="326">
        <f t="shared" si="74"/>
        <v>1.0016492211610967E-3</v>
      </c>
      <c r="P210" s="330">
        <f t="shared" si="77"/>
        <v>33.81135836090148</v>
      </c>
      <c r="Q210" s="326">
        <f t="shared" si="118"/>
        <v>1.9008681328553862</v>
      </c>
      <c r="R210" s="276">
        <f>IF(H210&gt;0, rate1(1,$L$52,$L$51,$L$54,L210,$L$53,$L$50,P210),"")</f>
        <v>2351.0909531951056</v>
      </c>
      <c r="S210" s="321">
        <f t="shared" si="119"/>
        <v>0.80717351238305102</v>
      </c>
      <c r="T210" s="321">
        <f t="shared" si="120"/>
        <v>-0.14563519400892083</v>
      </c>
      <c r="U210" s="326">
        <f t="shared" si="121"/>
        <v>2.011838269808885</v>
      </c>
      <c r="V210" s="334">
        <f t="shared" si="122"/>
        <v>2.011838269808885</v>
      </c>
      <c r="W210" s="326">
        <f t="shared" si="123"/>
        <v>2.4352698313512278E-4</v>
      </c>
      <c r="X210" s="326">
        <f t="shared" si="124"/>
        <v>2.5647794599479852</v>
      </c>
      <c r="Y210" s="326">
        <f t="shared" si="78"/>
        <v>34.150005190131957</v>
      </c>
      <c r="Z210" s="107">
        <f>IF(H210&gt;0, rate1(1,$L$52,$L$51,$L$54,U210,$L$53,$L$50,Y210),"")</f>
        <v>2369.0602816897958</v>
      </c>
      <c r="AA210" s="334">
        <f t="shared" si="125"/>
        <v>1.0808321576766158</v>
      </c>
      <c r="AB210" s="334">
        <f t="shared" si="126"/>
        <v>-3.0127487640426252E-3</v>
      </c>
      <c r="AC210" s="326">
        <f t="shared" si="127"/>
        <v>-3.0127487640426252E-3</v>
      </c>
      <c r="AD210" s="326">
        <f t="shared" si="128"/>
        <v>6.6384559637701788</v>
      </c>
      <c r="AE210" s="326">
        <f t="shared" si="129"/>
        <v>180.07036195997736</v>
      </c>
      <c r="AF210" s="326">
        <f t="shared" si="130"/>
        <v>1022.9532554269133</v>
      </c>
      <c r="AG210" s="326">
        <f t="shared" si="131"/>
        <v>1021.5532342382221</v>
      </c>
      <c r="AH210" s="326">
        <f t="shared" si="132"/>
        <v>1.9919595996160016</v>
      </c>
      <c r="AI210" s="326">
        <f t="shared" si="133"/>
        <v>-1.2814258674035277</v>
      </c>
      <c r="AJ210" s="391">
        <f t="shared" si="134"/>
        <v>0.6612639539309263</v>
      </c>
      <c r="AK210" s="335">
        <f t="shared" si="135"/>
        <v>0.36503561951077629</v>
      </c>
      <c r="AL210" s="41">
        <f t="shared" si="136"/>
        <v>0.10046565941959044</v>
      </c>
      <c r="AM210" s="8" cm="1">
        <f t="array" ref="AM210">Balance($B$8,$B$11,$B$12,$H$7,B210,AK210,AL210)</f>
        <v>1.0013177960681949</v>
      </c>
      <c r="AN210" s="8" cm="1">
        <f t="array" ref="AN210">getStorageByWaterLevel(B209)</f>
        <v>0.31325347524159008</v>
      </c>
    </row>
    <row r="211" spans="1:53" x14ac:dyDescent="0.25">
      <c r="A211" s="115"/>
      <c r="B211" s="326">
        <f t="shared" si="107"/>
        <v>1022.9532554269133</v>
      </c>
      <c r="C211" s="326">
        <f t="shared" si="108"/>
        <v>1021.5532342382221</v>
      </c>
      <c r="D211" s="326">
        <f t="shared" si="109"/>
        <v>1.9919595996160016</v>
      </c>
      <c r="E211" s="326">
        <f t="shared" si="76"/>
        <v>19.465367399254241</v>
      </c>
      <c r="F211" s="326">
        <f t="shared" si="110"/>
        <v>19.465367399254241</v>
      </c>
      <c r="G211" s="326">
        <f t="shared" si="111"/>
        <v>44.095520514423683</v>
      </c>
      <c r="H211" s="311">
        <f t="shared" si="112"/>
        <v>0.01</v>
      </c>
      <c r="I211" s="326">
        <f t="shared" si="113"/>
        <v>1.1200169509529587</v>
      </c>
      <c r="J211" s="326">
        <f t="shared" si="73"/>
        <v>42.18</v>
      </c>
      <c r="K211" s="333">
        <f t="shared" si="114"/>
        <v>1</v>
      </c>
      <c r="L211" s="321">
        <f t="shared" si="115"/>
        <v>2.0019595996160016</v>
      </c>
      <c r="M211" s="321">
        <f t="shared" si="116"/>
        <v>1.9969595996160017</v>
      </c>
      <c r="N211" s="326">
        <f t="shared" si="117"/>
        <v>1.4314302819351088E-2</v>
      </c>
      <c r="O211" s="326">
        <f t="shared" si="74"/>
        <v>1.0016492211610967E-3</v>
      </c>
      <c r="P211" s="330">
        <f t="shared" si="77"/>
        <v>33.870012143103061</v>
      </c>
      <c r="Q211" s="326">
        <f t="shared" si="118"/>
        <v>1.579365140609994</v>
      </c>
      <c r="R211" s="276">
        <f>IF(H211&gt;0, rate1(1,$L$52,$L$51,$L$54,L211,$L$53,$L$50,P211),"")</f>
        <v>2354.209305926353</v>
      </c>
      <c r="S211" s="321">
        <f t="shared" si="119"/>
        <v>0.66976402774386445</v>
      </c>
      <c r="T211" s="321">
        <f t="shared" si="120"/>
        <v>4.3345680125509524E-2</v>
      </c>
      <c r="U211" s="326">
        <f t="shared" si="121"/>
        <v>1.9919595996160016</v>
      </c>
      <c r="V211" s="334">
        <f t="shared" si="122"/>
        <v>1.9919595996160016</v>
      </c>
      <c r="W211" s="326">
        <f t="shared" si="123"/>
        <v>2.3873825225795287E-4</v>
      </c>
      <c r="X211" s="326">
        <f t="shared" si="124"/>
        <v>1.2514925215148338</v>
      </c>
      <c r="Y211" s="326">
        <f t="shared" si="78"/>
        <v>33.700616577088908</v>
      </c>
      <c r="Z211" s="107">
        <f>IF(H211&gt;0, rate1(1,$L$52,$L$51,$L$54,U211,$L$53,$L$50,Y211),"")</f>
        <v>2345.1963797949356</v>
      </c>
      <c r="AA211" s="334">
        <f t="shared" si="125"/>
        <v>0.53276217833944894</v>
      </c>
      <c r="AB211" s="334">
        <f t="shared" si="126"/>
        <v>5.1095660751409916E-4</v>
      </c>
      <c r="AC211" s="326">
        <f t="shared" si="127"/>
        <v>4.3345680125509524E-2</v>
      </c>
      <c r="AD211" s="326">
        <f t="shared" si="128"/>
        <v>0.23070349735070517</v>
      </c>
      <c r="AE211" s="326">
        <f t="shared" si="129"/>
        <v>-317.74295842733039</v>
      </c>
      <c r="AF211" s="326">
        <f t="shared" si="130"/>
        <v>1022.9242240496071</v>
      </c>
      <c r="AG211" s="326">
        <f t="shared" si="131"/>
        <v>1021.5098885580966</v>
      </c>
      <c r="AH211" s="326">
        <f t="shared" si="132"/>
        <v>2.0021169459314203</v>
      </c>
      <c r="AI211" s="326">
        <f t="shared" si="133"/>
        <v>18.411990818485666</v>
      </c>
      <c r="AJ211" s="391">
        <f t="shared" si="134"/>
        <v>0.66637839582495006</v>
      </c>
      <c r="AK211" s="335">
        <f t="shared" si="135"/>
        <v>0.36497997001760701</v>
      </c>
      <c r="AL211" s="41">
        <f t="shared" si="136"/>
        <v>0.10041160887650337</v>
      </c>
      <c r="AM211" s="8" cm="1">
        <f t="array" ref="AM211">Balance($B$8,$B$11,$B$12,$H$7,B211,AK211,AL211)</f>
        <v>1.0119547597731113</v>
      </c>
      <c r="AN211" s="8" cm="1">
        <f t="array" ref="AN211">getStorageByWaterLevel(B210)</f>
        <v>0.32947942919644102</v>
      </c>
    </row>
    <row r="212" spans="1:53" x14ac:dyDescent="0.25">
      <c r="A212" s="115"/>
      <c r="B212" s="326">
        <f t="shared" si="107"/>
        <v>1022.9242240496071</v>
      </c>
      <c r="C212" s="326">
        <f t="shared" si="108"/>
        <v>1021.5098885580966</v>
      </c>
      <c r="D212" s="326">
        <f t="shared" si="109"/>
        <v>2.0021169459314203</v>
      </c>
      <c r="E212" s="326">
        <f t="shared" si="76"/>
        <v>19.465367399254241</v>
      </c>
      <c r="F212" s="326">
        <f t="shared" si="110"/>
        <v>19.465367399254241</v>
      </c>
      <c r="G212" s="326">
        <f t="shared" si="111"/>
        <v>45.438404967438586</v>
      </c>
      <c r="H212" s="311">
        <f t="shared" si="112"/>
        <v>0.02</v>
      </c>
      <c r="I212" s="326">
        <f t="shared" si="113"/>
        <v>1.1314683932084335</v>
      </c>
      <c r="J212" s="326">
        <f t="shared" si="73"/>
        <v>42.18</v>
      </c>
      <c r="K212" s="333">
        <f t="shared" si="114"/>
        <v>1</v>
      </c>
      <c r="L212" s="321">
        <f t="shared" si="115"/>
        <v>2.0221169459314203</v>
      </c>
      <c r="M212" s="321">
        <f t="shared" si="116"/>
        <v>2.0121169459314201</v>
      </c>
      <c r="N212" s="326">
        <f t="shared" si="117"/>
        <v>2.8570962532458832E-2</v>
      </c>
      <c r="O212" s="326">
        <f t="shared" si="74"/>
        <v>1.0016492211610967E-3</v>
      </c>
      <c r="P212" s="330">
        <f t="shared" si="77"/>
        <v>34.269841388433591</v>
      </c>
      <c r="Q212" s="326">
        <f t="shared" si="118"/>
        <v>2.5833759283646387</v>
      </c>
      <c r="R212" s="276">
        <f>IF(H212&gt;0, rate1(1,$L$52,$L$51,$L$54,L212,$L$53,$L$50,P212),"")</f>
        <v>2375.3988400226435</v>
      </c>
      <c r="S212" s="321">
        <f t="shared" si="119"/>
        <v>1.0857639322268111</v>
      </c>
      <c r="T212" s="321">
        <f t="shared" si="120"/>
        <v>-0.33313494135157101</v>
      </c>
      <c r="U212" s="326">
        <f t="shared" si="121"/>
        <v>2.0021169459314203</v>
      </c>
      <c r="V212" s="334">
        <f t="shared" si="122"/>
        <v>2.0021169459314203</v>
      </c>
      <c r="W212" s="326">
        <f t="shared" si="123"/>
        <v>2.4117919505517449E-4</v>
      </c>
      <c r="X212" s="326">
        <f t="shared" si="124"/>
        <v>1.919280203056978</v>
      </c>
      <c r="Y212" s="326">
        <f t="shared" si="78"/>
        <v>33.930053159070525</v>
      </c>
      <c r="Z212" s="107">
        <f>IF(H212&gt;0, rate1(1,$L$52,$L$51,$L$54,U212,$L$53,$L$50,Y212),"")</f>
        <v>2357.3987790841188</v>
      </c>
      <c r="AA212" s="334">
        <f t="shared" si="125"/>
        <v>0.81281118589101697</v>
      </c>
      <c r="AB212" s="334">
        <f t="shared" si="126"/>
        <v>1.2884273892282783E-3</v>
      </c>
      <c r="AC212" s="326">
        <f t="shared" si="127"/>
        <v>1.2884273892282783E-3</v>
      </c>
      <c r="AD212" s="326">
        <f t="shared" si="128"/>
        <v>15.522799474155297</v>
      </c>
      <c r="AE212" s="326">
        <f t="shared" si="129"/>
        <v>685.2201972115281</v>
      </c>
      <c r="AF212" s="326">
        <f t="shared" si="130"/>
        <v>1022.9515065847504</v>
      </c>
      <c r="AG212" s="326">
        <f t="shared" si="131"/>
        <v>1021.5086001307074</v>
      </c>
      <c r="AH212" s="326">
        <f t="shared" si="132"/>
        <v>2.0222381986266456</v>
      </c>
      <c r="AI212" s="326">
        <f t="shared" si="133"/>
        <v>0.54240465538662819</v>
      </c>
      <c r="AJ212" s="391">
        <f t="shared" si="134"/>
        <v>0.66652906378477972</v>
      </c>
      <c r="AK212" s="335">
        <f t="shared" si="135"/>
        <v>0.36579185633645495</v>
      </c>
      <c r="AL212" s="41">
        <f t="shared" si="136"/>
        <v>0.10118822664922709</v>
      </c>
      <c r="AM212" s="8" cm="1">
        <f t="array" ref="AM212">Balance($B$8,$B$11,$B$12,$H$7,B212,AK212,AL212)</f>
        <v>1.0219991399085375</v>
      </c>
      <c r="AN212" s="8" cm="1">
        <f t="array" ref="AN212">getStorageByWaterLevel(B211)</f>
        <v>0.33330758401276939</v>
      </c>
    </row>
    <row r="213" spans="1:53" x14ac:dyDescent="0.25">
      <c r="A213" s="115"/>
      <c r="B213" s="326">
        <f t="shared" si="107"/>
        <v>1022.9515065847504</v>
      </c>
      <c r="C213" s="326">
        <f t="shared" si="108"/>
        <v>1021.5086001307074</v>
      </c>
      <c r="D213" s="326">
        <f t="shared" si="109"/>
        <v>2.0222381986266456</v>
      </c>
      <c r="E213" s="326">
        <f t="shared" si="76"/>
        <v>19.465367399254241</v>
      </c>
      <c r="F213" s="326">
        <f t="shared" si="110"/>
        <v>19.465367399254241</v>
      </c>
      <c r="G213" s="326">
        <f t="shared" si="111"/>
        <v>45.113554996240424</v>
      </c>
      <c r="H213" s="311">
        <f t="shared" si="112"/>
        <v>5.0000000000000001E-3</v>
      </c>
      <c r="I213" s="326">
        <f t="shared" si="113"/>
        <v>1.1543251632344436</v>
      </c>
      <c r="J213" s="326">
        <f t="shared" si="73"/>
        <v>42.18</v>
      </c>
      <c r="K213" s="333">
        <f t="shared" si="114"/>
        <v>-1</v>
      </c>
      <c r="L213" s="321">
        <f t="shared" si="115"/>
        <v>2.0172381986266457</v>
      </c>
      <c r="M213" s="321">
        <f t="shared" si="116"/>
        <v>2.0197381986266456</v>
      </c>
      <c r="N213" s="326">
        <f t="shared" si="117"/>
        <v>-6.8853416045584481E-3</v>
      </c>
      <c r="O213" s="326">
        <f t="shared" si="74"/>
        <v>1.0016492211610967E-3</v>
      </c>
      <c r="P213" s="330">
        <f t="shared" si="77"/>
        <v>34.300738083536807</v>
      </c>
      <c r="Q213" s="326">
        <f t="shared" si="118"/>
        <v>3.0939528253513728</v>
      </c>
      <c r="R213" s="276">
        <f>IF(H213&gt;0, rate1(1,$L$52,$L$51,$L$54,L213,$L$53,$L$50,P213),"")</f>
        <v>2377.031367897775</v>
      </c>
      <c r="S213" s="321">
        <f t="shared" si="119"/>
        <v>1.2994606028664619</v>
      </c>
      <c r="T213" s="321">
        <f t="shared" si="120"/>
        <v>2.2992478939304145E-2</v>
      </c>
      <c r="U213" s="326">
        <f t="shared" si="121"/>
        <v>2.0222381986266456</v>
      </c>
      <c r="V213" s="334">
        <f t="shared" si="122"/>
        <v>2.0222381986266456</v>
      </c>
      <c r="W213" s="326">
        <f t="shared" si="123"/>
        <v>2.4605125107468595E-4</v>
      </c>
      <c r="X213" s="326">
        <f t="shared" si="124"/>
        <v>3.2622791535873361</v>
      </c>
      <c r="Y213" s="326">
        <f t="shared" si="78"/>
        <v>34.385704458293787</v>
      </c>
      <c r="Z213" s="107">
        <f>IF(H213&gt;0, rate1(1,$L$52,$L$51,$L$54,U213,$L$53,$L$50,Y213),"")</f>
        <v>2381.5172414265007</v>
      </c>
      <c r="AA213" s="334">
        <f t="shared" si="125"/>
        <v>1.3675768269414774</v>
      </c>
      <c r="AB213" s="334">
        <f t="shared" si="126"/>
        <v>-6.6938727645597803E-4</v>
      </c>
      <c r="AC213" s="326">
        <f t="shared" si="127"/>
        <v>2.2992478939304145E-2</v>
      </c>
      <c r="AD213" s="326">
        <f t="shared" si="128"/>
        <v>-0.21746241513144657</v>
      </c>
      <c r="AE213" s="326">
        <f t="shared" si="129"/>
        <v>-1296.5135383591844</v>
      </c>
      <c r="AF213" s="326">
        <f t="shared" si="130"/>
        <v>1022.9216287642065</v>
      </c>
      <c r="AG213" s="326">
        <f t="shared" si="131"/>
        <v>1021.4856076517681</v>
      </c>
      <c r="AH213" s="326">
        <f t="shared" si="132"/>
        <v>2.0174075143133048</v>
      </c>
      <c r="AI213" s="326">
        <f t="shared" si="133"/>
        <v>9.6727705194898146</v>
      </c>
      <c r="AJ213" s="391">
        <f t="shared" si="134"/>
        <v>0.66921594448463795</v>
      </c>
      <c r="AK213" s="335">
        <f t="shared" si="135"/>
        <v>0.36581650233884261</v>
      </c>
      <c r="AL213" s="41">
        <f t="shared" si="136"/>
        <v>0.10121110527759131</v>
      </c>
      <c r="AM213" s="8" cm="1">
        <f t="array" ref="AM213">Balance($B$8,$B$11,$B$12,$H$7,B213,AK213,AL213)</f>
        <v>1.0104741543155773</v>
      </c>
      <c r="AN213" s="8" cm="1">
        <f t="array" ref="AN213">getStorageByWaterLevel(B212)</f>
        <v>0.33776806014688465</v>
      </c>
    </row>
    <row r="214" spans="1:53" x14ac:dyDescent="0.25">
      <c r="A214" s="115"/>
      <c r="B214" s="326">
        <f t="shared" si="107"/>
        <v>1022.9216287642065</v>
      </c>
      <c r="C214" s="326">
        <f t="shared" si="108"/>
        <v>1021.4856076517681</v>
      </c>
      <c r="D214" s="326">
        <f t="shared" si="109"/>
        <v>2.0174075143133048</v>
      </c>
      <c r="E214" s="326">
        <f t="shared" si="76"/>
        <v>19.465367399254241</v>
      </c>
      <c r="F214" s="326">
        <f t="shared" si="110"/>
        <v>19.465367399254241</v>
      </c>
      <c r="G214" s="326">
        <f t="shared" si="111"/>
        <v>43.793103899201924</v>
      </c>
      <c r="H214" s="311">
        <f t="shared" si="112"/>
        <v>0.02</v>
      </c>
      <c r="I214" s="326">
        <f t="shared" si="113"/>
        <v>1.14881688995074</v>
      </c>
      <c r="J214" s="326">
        <f t="shared" si="73"/>
        <v>42.18</v>
      </c>
      <c r="K214" s="333">
        <f t="shared" si="114"/>
        <v>-1</v>
      </c>
      <c r="L214" s="321">
        <f t="shared" si="115"/>
        <v>1.9974075143133048</v>
      </c>
      <c r="M214" s="321">
        <f t="shared" si="116"/>
        <v>2.0074075143133046</v>
      </c>
      <c r="N214" s="326">
        <f t="shared" si="117"/>
        <v>-2.8159580807882278E-2</v>
      </c>
      <c r="O214" s="326">
        <f t="shared" si="74"/>
        <v>1.0016492211610967E-3</v>
      </c>
      <c r="P214" s="330">
        <f t="shared" si="77"/>
        <v>33.9372115586985</v>
      </c>
      <c r="Q214" s="326">
        <f t="shared" si="118"/>
        <v>2.2698001670326633</v>
      </c>
      <c r="R214" s="276">
        <f>IF(H214&gt;0, rate1(1,$L$52,$L$51,$L$54,L214,$L$53,$L$50,P214),"")</f>
        <v>2357.7788669928964</v>
      </c>
      <c r="S214" s="321">
        <f t="shared" si="119"/>
        <v>0.96110070364206579</v>
      </c>
      <c r="T214" s="321">
        <f t="shared" si="120"/>
        <v>-0.72390977329693074</v>
      </c>
      <c r="U214" s="326">
        <f t="shared" si="121"/>
        <v>2.0174075143133048</v>
      </c>
      <c r="V214" s="334">
        <f t="shared" si="122"/>
        <v>2.0174075143133048</v>
      </c>
      <c r="W214" s="326">
        <f t="shared" si="123"/>
        <v>2.4487712997300903E-4</v>
      </c>
      <c r="X214" s="326">
        <f t="shared" si="124"/>
        <v>2.9374014849044912</v>
      </c>
      <c r="Y214" s="326">
        <f t="shared" si="78"/>
        <v>34.276173540922862</v>
      </c>
      <c r="Z214" s="107">
        <f>IF(H214&gt;0, rate1(1,$L$52,$L$51,$L$54,U214,$L$53,$L$50,Y214),"")</f>
        <v>2375.7334769625477</v>
      </c>
      <c r="AA214" s="334">
        <f t="shared" si="125"/>
        <v>1.2343830084590275</v>
      </c>
      <c r="AB214" s="334">
        <f t="shared" si="126"/>
        <v>-1.0447733885787034E-3</v>
      </c>
      <c r="AC214" s="326">
        <f t="shared" si="127"/>
        <v>-1.0447733885787034E-3</v>
      </c>
      <c r="AD214" s="326">
        <f t="shared" si="128"/>
        <v>19.142907178376497</v>
      </c>
      <c r="AE214" s="326">
        <f t="shared" si="129"/>
        <v>1764.2272035008252</v>
      </c>
      <c r="AF214" s="326">
        <f t="shared" si="130"/>
        <v>1022.8945139567873</v>
      </c>
      <c r="AG214" s="326">
        <f t="shared" si="131"/>
        <v>1021.4866524251566</v>
      </c>
      <c r="AH214" s="326">
        <f t="shared" si="132"/>
        <v>1.9975294589114185</v>
      </c>
      <c r="AI214" s="326">
        <f t="shared" si="133"/>
        <v>-0.44311763210907223</v>
      </c>
      <c r="AJ214" s="391">
        <f t="shared" si="134"/>
        <v>0.66909285625349657</v>
      </c>
      <c r="AK214" s="335">
        <f t="shared" si="135"/>
        <v>0.3662528754036396</v>
      </c>
      <c r="AL214" s="41">
        <f t="shared" si="136"/>
        <v>0.10161910273810339</v>
      </c>
      <c r="AM214" s="8" cm="1">
        <f t="array" ref="AM214">Balance($B$8,$B$11,$B$12,$H$7,B214,AK214,AL214)</f>
        <v>1.0218876303720057</v>
      </c>
      <c r="AN214" s="8" cm="1">
        <f t="array" ref="AN214">getStorageByWaterLevel(B213)</f>
        <v>0.33357545104698128</v>
      </c>
    </row>
    <row r="215" spans="1:53" x14ac:dyDescent="0.25">
      <c r="A215" s="115"/>
      <c r="B215" s="326">
        <f t="shared" si="107"/>
        <v>1022.8945139567873</v>
      </c>
      <c r="C215" s="326">
        <f t="shared" si="108"/>
        <v>1021.4866524251566</v>
      </c>
      <c r="D215" s="326">
        <f t="shared" si="109"/>
        <v>1.9975294589114185</v>
      </c>
      <c r="E215" s="326">
        <f t="shared" si="76"/>
        <v>19.465367399254241</v>
      </c>
      <c r="F215" s="326">
        <f t="shared" si="110"/>
        <v>19.465367399254241</v>
      </c>
      <c r="G215" s="326">
        <f t="shared" si="111"/>
        <v>44.133834277811438</v>
      </c>
      <c r="H215" s="311">
        <f t="shared" si="112"/>
        <v>5.0000000000000001E-3</v>
      </c>
      <c r="I215" s="326">
        <f t="shared" si="113"/>
        <v>1.1262892253044812</v>
      </c>
      <c r="J215" s="326">
        <f t="shared" si="73"/>
        <v>42.18</v>
      </c>
      <c r="K215" s="333">
        <f t="shared" si="114"/>
        <v>1</v>
      </c>
      <c r="L215" s="321">
        <f t="shared" si="115"/>
        <v>2.0025294589114186</v>
      </c>
      <c r="M215" s="321">
        <f t="shared" si="116"/>
        <v>2.0000294589114187</v>
      </c>
      <c r="N215" s="326">
        <f t="shared" si="117"/>
        <v>7.2931008499774741E-3</v>
      </c>
      <c r="O215" s="326">
        <f t="shared" si="74"/>
        <v>1.0016492211610967E-3</v>
      </c>
      <c r="P215" s="330">
        <f t="shared" si="77"/>
        <v>33.911105166056345</v>
      </c>
      <c r="Q215" s="326">
        <f t="shared" si="118"/>
        <v>1.781484965974137</v>
      </c>
      <c r="R215" s="276">
        <f>IF(H215&gt;0, rate1(1,$L$52,$L$51,$L$54,L215,$L$53,$L$50,P215),"")</f>
        <v>2356.3925193213508</v>
      </c>
      <c r="S215" s="321">
        <f t="shared" si="119"/>
        <v>0.75477736676881046</v>
      </c>
      <c r="T215" s="321">
        <f t="shared" si="120"/>
        <v>2.9740732957148078E-2</v>
      </c>
      <c r="U215" s="326">
        <f t="shared" si="121"/>
        <v>1.9975294589114188</v>
      </c>
      <c r="V215" s="334">
        <f t="shared" si="122"/>
        <v>1.9975294589114188</v>
      </c>
      <c r="W215" s="326">
        <f t="shared" si="123"/>
        <v>2.4007522471602982E-4</v>
      </c>
      <c r="X215" s="326">
        <f t="shared" si="124"/>
        <v>1.6168378030806423</v>
      </c>
      <c r="Y215" s="326">
        <f t="shared" si="78"/>
        <v>33.826381636394061</v>
      </c>
      <c r="Z215" s="107">
        <f>IF(H215&gt;0, rate1(1,$L$52,$L$51,$L$54,U215,$L$53,$L$50,Y215),"")</f>
        <v>2351.8899141820984</v>
      </c>
      <c r="AA215" s="334">
        <f t="shared" si="125"/>
        <v>0.68633130346520954</v>
      </c>
      <c r="AB215" s="334">
        <f t="shared" si="126"/>
        <v>7.6537833506571144E-4</v>
      </c>
      <c r="AC215" s="326">
        <f t="shared" si="127"/>
        <v>2.9740732957148078E-2</v>
      </c>
      <c r="AD215" s="326">
        <f t="shared" si="128"/>
        <v>0.16811959568058554</v>
      </c>
      <c r="AE215" s="326">
        <f t="shared" si="129"/>
        <v>-1322.4710285331566</v>
      </c>
      <c r="AF215" s="326">
        <f t="shared" si="130"/>
        <v>1022.8720663246801</v>
      </c>
      <c r="AG215" s="326">
        <f t="shared" si="131"/>
        <v>1021.4569116921995</v>
      </c>
      <c r="AH215" s="326">
        <f t="shared" si="132"/>
        <v>2.0026966452438382</v>
      </c>
      <c r="AI215" s="326">
        <f t="shared" si="133"/>
        <v>12.62129832499787</v>
      </c>
      <c r="AJ215" s="391">
        <f t="shared" si="134"/>
        <v>0.67259877245488486</v>
      </c>
      <c r="AK215" s="335">
        <f t="shared" si="135"/>
        <v>0.36623346990713707</v>
      </c>
      <c r="AL215" s="41">
        <f t="shared" si="136"/>
        <v>0.10160041203638102</v>
      </c>
      <c r="AM215" s="8" cm="1">
        <f t="array" ref="AM215">Balance($B$8,$B$11,$B$12,$H$7,B215,AK215,AL215)</f>
        <v>1.0333941795766775</v>
      </c>
      <c r="AN215" s="8" cm="1">
        <f t="array" ref="AN215">getStorageByWaterLevel(B214)</f>
        <v>0.33816823757033065</v>
      </c>
    </row>
    <row r="216" spans="1:53" x14ac:dyDescent="0.25">
      <c r="A216" s="115"/>
      <c r="B216" s="326">
        <f t="shared" si="107"/>
        <v>1022.8720663246801</v>
      </c>
      <c r="C216" s="326">
        <f t="shared" si="108"/>
        <v>1021.4569116921995</v>
      </c>
      <c r="D216" s="326">
        <f t="shared" si="109"/>
        <v>2.0026966452438382</v>
      </c>
      <c r="E216" s="326">
        <f t="shared" si="76"/>
        <v>19.465367399254241</v>
      </c>
      <c r="F216" s="326">
        <f t="shared" si="110"/>
        <v>19.465367399254241</v>
      </c>
      <c r="G216" s="326">
        <f t="shared" si="111"/>
        <v>45.477496883107079</v>
      </c>
      <c r="H216" s="311">
        <f t="shared" si="112"/>
        <v>0.02</v>
      </c>
      <c r="I216" s="326">
        <f t="shared" si="113"/>
        <v>1.1321237059844862</v>
      </c>
      <c r="J216" s="326">
        <f t="shared" si="73"/>
        <v>42.18</v>
      </c>
      <c r="K216" s="333">
        <f t="shared" si="114"/>
        <v>1</v>
      </c>
      <c r="L216" s="321">
        <f t="shared" si="115"/>
        <v>2.0226966452438382</v>
      </c>
      <c r="M216" s="321">
        <f t="shared" si="116"/>
        <v>2.012696645243838</v>
      </c>
      <c r="N216" s="326">
        <f t="shared" si="117"/>
        <v>2.8579284477864508E-2</v>
      </c>
      <c r="O216" s="326">
        <f t="shared" si="74"/>
        <v>1.0016492211610967E-3</v>
      </c>
      <c r="P216" s="330">
        <f t="shared" si="77"/>
        <v>34.282980137509135</v>
      </c>
      <c r="Q216" s="326">
        <f t="shared" si="118"/>
        <v>2.6220766238471427</v>
      </c>
      <c r="R216" s="276">
        <f>IF(H216&gt;0, rate1(1,$L$52,$L$51,$L$54,L216,$L$53,$L$50,P216),"")</f>
        <v>2376.093154219277</v>
      </c>
      <c r="S216" s="321">
        <f t="shared" si="119"/>
        <v>1.1017073783778346</v>
      </c>
      <c r="T216" s="321">
        <f t="shared" si="120"/>
        <v>-0.28099519360035807</v>
      </c>
      <c r="U216" s="326">
        <f t="shared" si="121"/>
        <v>2.0026966452438382</v>
      </c>
      <c r="V216" s="334">
        <f t="shared" si="122"/>
        <v>2.0026966452438382</v>
      </c>
      <c r="W216" s="326">
        <f t="shared" si="123"/>
        <v>2.4131887885658898E-4</v>
      </c>
      <c r="X216" s="326">
        <f t="shared" si="124"/>
        <v>1.9575972331687268</v>
      </c>
      <c r="Y216" s="326">
        <f t="shared" si="78"/>
        <v>33.943159296308863</v>
      </c>
      <c r="Z216" s="107">
        <f>IF(H216&gt;0, rate1(1,$L$52,$L$51,$L$54,U216,$L$53,$L$50,Y216),"")</f>
        <v>2358.0946439029053</v>
      </c>
      <c r="AA216" s="334">
        <f t="shared" si="125"/>
        <v>0.8287937225935984</v>
      </c>
      <c r="AB216" s="334">
        <f t="shared" si="126"/>
        <v>1.4095212074716006E-3</v>
      </c>
      <c r="AC216" s="326">
        <f t="shared" si="127"/>
        <v>1.4095212074716006E-3</v>
      </c>
      <c r="AD216" s="326">
        <f t="shared" si="128"/>
        <v>14.189215383198103</v>
      </c>
      <c r="AE216" s="326">
        <f t="shared" si="129"/>
        <v>900.22352391863421</v>
      </c>
      <c r="AF216" s="326">
        <f t="shared" si="130"/>
        <v>1022.8992360879505</v>
      </c>
      <c r="AG216" s="326">
        <f t="shared" si="131"/>
        <v>1021.455502170992</v>
      </c>
      <c r="AH216" s="326">
        <f t="shared" si="132"/>
        <v>2.0228179615347575</v>
      </c>
      <c r="AI216" s="326">
        <f t="shared" si="133"/>
        <v>0.5932095738623232</v>
      </c>
      <c r="AJ216" s="391">
        <f t="shared" si="134"/>
        <v>0.67276355289206879</v>
      </c>
      <c r="AK216" s="335">
        <f t="shared" si="135"/>
        <v>0.36679049619578336</v>
      </c>
      <c r="AL216" s="41">
        <f t="shared" si="136"/>
        <v>0.10213277839972944</v>
      </c>
      <c r="AM216" s="8" cm="1">
        <f t="array" ref="AM216">Balance($B$8,$B$11,$B$12,$H$7,B216,AK216,AL216)</f>
        <v>1.0414132209077209</v>
      </c>
      <c r="AN216" s="8" cm="1">
        <f t="array" ref="AN216">getStorageByWaterLevel(B215)</f>
        <v>0.34236320557015787</v>
      </c>
    </row>
    <row r="217" spans="1:53" x14ac:dyDescent="0.25">
      <c r="A217" s="115"/>
      <c r="B217" s="326">
        <f t="shared" si="107"/>
        <v>1022.8992360879505</v>
      </c>
      <c r="C217" s="326">
        <f t="shared" si="108"/>
        <v>1021.455502170992</v>
      </c>
      <c r="D217" s="326">
        <f t="shared" si="109"/>
        <v>2.0228179615347575</v>
      </c>
      <c r="E217" s="326">
        <f t="shared" si="76"/>
        <v>19.465367399254241</v>
      </c>
      <c r="F217" s="326">
        <f t="shared" si="110"/>
        <v>19.465367399254241</v>
      </c>
      <c r="G217" s="326">
        <f t="shared" si="111"/>
        <v>44.149958047000162</v>
      </c>
      <c r="H217" s="311">
        <f t="shared" si="112"/>
        <v>0.02</v>
      </c>
      <c r="I217" s="326">
        <f t="shared" si="113"/>
        <v>1.1549871335668287</v>
      </c>
      <c r="J217" s="326">
        <f t="shared" si="73"/>
        <v>42.18</v>
      </c>
      <c r="K217" s="333">
        <f t="shared" si="114"/>
        <v>-1</v>
      </c>
      <c r="L217" s="321">
        <f t="shared" si="115"/>
        <v>2.0028179615347574</v>
      </c>
      <c r="M217" s="321">
        <f t="shared" si="116"/>
        <v>2.0128179615347577</v>
      </c>
      <c r="N217" s="326">
        <f t="shared" si="117"/>
        <v>-2.8234632233989032E-2</v>
      </c>
      <c r="O217" s="326">
        <f t="shared" si="74"/>
        <v>1.0016492211610967E-3</v>
      </c>
      <c r="P217" s="330">
        <f t="shared" si="77"/>
        <v>34.059588288100997</v>
      </c>
      <c r="Q217" s="326">
        <f t="shared" si="118"/>
        <v>2.6301785144996188</v>
      </c>
      <c r="R217" s="276">
        <f>IF(H217&gt;0, rate1(1,$L$52,$L$51,$L$54,L217,$L$53,$L$50,P217),"")</f>
        <v>2364.2708335377242</v>
      </c>
      <c r="S217" s="321">
        <f t="shared" si="119"/>
        <v>1.1106375265098427</v>
      </c>
      <c r="T217" s="321">
        <f t="shared" si="120"/>
        <v>0.2551994167320541</v>
      </c>
      <c r="U217" s="326">
        <f t="shared" si="121"/>
        <v>2.0228179615347575</v>
      </c>
      <c r="V217" s="334">
        <f t="shared" si="122"/>
        <v>2.0228179615347575</v>
      </c>
      <c r="W217" s="326">
        <f t="shared" si="123"/>
        <v>2.4619235397382866E-4</v>
      </c>
      <c r="X217" s="326">
        <f t="shared" si="124"/>
        <v>3.301374402325699</v>
      </c>
      <c r="Y217" s="326">
        <f t="shared" si="78"/>
        <v>34.398855878796532</v>
      </c>
      <c r="Z217" s="107">
        <f>IF(H217&gt;0, rate1(1,$L$52,$L$51,$L$54,U217,$L$53,$L$50,Y217),"")</f>
        <v>2382.2111102922972</v>
      </c>
      <c r="AA217" s="334">
        <f t="shared" si="125"/>
        <v>1.3835627985632983</v>
      </c>
      <c r="AB217" s="334">
        <f t="shared" si="126"/>
        <v>-6.4185670481075132E-4</v>
      </c>
      <c r="AC217" s="326">
        <f t="shared" si="127"/>
        <v>0.2551994167320541</v>
      </c>
      <c r="AD217" s="326">
        <f t="shared" si="128"/>
        <v>-7.8370085073505263E-2</v>
      </c>
      <c r="AE217" s="326">
        <f t="shared" si="129"/>
        <v>-111.20100167075248</v>
      </c>
      <c r="AF217" s="326">
        <f t="shared" si="130"/>
        <v>1022.6158020389845</v>
      </c>
      <c r="AG217" s="326">
        <f t="shared" si="131"/>
        <v>1021.20030275426</v>
      </c>
      <c r="AH217" s="326">
        <f t="shared" si="132"/>
        <v>2.0029405026486864</v>
      </c>
      <c r="AI217" s="326">
        <f t="shared" si="133"/>
        <v>107.94000971123604</v>
      </c>
      <c r="AJ217" s="391">
        <f t="shared" si="134"/>
        <v>0.70274688892296766</v>
      </c>
      <c r="AK217" s="335">
        <f t="shared" si="135"/>
        <v>0.36681747388232971</v>
      </c>
      <c r="AL217" s="41">
        <f t="shared" si="136"/>
        <v>0.10215779997955494</v>
      </c>
      <c r="AM217" s="8" cm="1">
        <f t="array" ref="AM217">Balance($B$8,$B$11,$B$12,$H$7,B217,AK217,AL217)</f>
        <v>1.029824832872168</v>
      </c>
      <c r="AN217" s="8" cm="1">
        <f t="array" ref="AN217">getStorageByWaterLevel(B216)</f>
        <v>0.34585548151824619</v>
      </c>
    </row>
    <row r="218" spans="1:53" x14ac:dyDescent="0.25">
      <c r="A218" s="115"/>
      <c r="B218" s="326">
        <f t="shared" si="107"/>
        <v>1022.6158020389845</v>
      </c>
      <c r="C218" s="326">
        <f t="shared" si="108"/>
        <v>1021.20030275426</v>
      </c>
      <c r="D218" s="326">
        <f t="shared" si="109"/>
        <v>2.0029405026486864</v>
      </c>
      <c r="E218" s="326">
        <f t="shared" si="76"/>
        <v>19.465367399254241</v>
      </c>
      <c r="F218" s="326">
        <f t="shared" si="110"/>
        <v>19.465367399254241</v>
      </c>
      <c r="G218" s="326">
        <f t="shared" si="111"/>
        <v>42.848366501922271</v>
      </c>
      <c r="H218" s="311">
        <f t="shared" si="112"/>
        <v>0.02</v>
      </c>
      <c r="I218" s="326">
        <f t="shared" si="113"/>
        <v>1.1323994277796374</v>
      </c>
      <c r="J218" s="326">
        <f t="shared" si="73"/>
        <v>42.18</v>
      </c>
      <c r="K218" s="333">
        <f t="shared" si="114"/>
        <v>-1</v>
      </c>
      <c r="L218" s="321">
        <f t="shared" si="115"/>
        <v>1.9829405026486864</v>
      </c>
      <c r="M218" s="321">
        <f t="shared" si="116"/>
        <v>1.9929405026486864</v>
      </c>
      <c r="N218" s="326">
        <f t="shared" si="117"/>
        <v>-2.7958883263848655E-2</v>
      </c>
      <c r="O218" s="326">
        <f t="shared" si="74"/>
        <v>1.0016492211610967E-3</v>
      </c>
      <c r="P218" s="330">
        <f t="shared" si="77"/>
        <v>33.610530822773363</v>
      </c>
      <c r="Q218" s="326">
        <f t="shared" si="118"/>
        <v>1.3156851860261725</v>
      </c>
      <c r="R218" s="276">
        <f>IF(H218&gt;0, rate1(1,$L$52,$L$51,$L$54,L218,$L$53,$L$50,P218),"")</f>
        <v>2340.3945818048251</v>
      </c>
      <c r="S218" s="321">
        <f t="shared" si="119"/>
        <v>0.56123822583931338</v>
      </c>
      <c r="T218" s="321">
        <f t="shared" si="120"/>
        <v>-6.3722240428377305E-2</v>
      </c>
      <c r="U218" s="326">
        <f t="shared" si="121"/>
        <v>2.0029405026486864</v>
      </c>
      <c r="V218" s="334">
        <f t="shared" si="122"/>
        <v>2.0029405026486864</v>
      </c>
      <c r="W218" s="326">
        <f t="shared" si="123"/>
        <v>2.4137765059384364E-4</v>
      </c>
      <c r="X218" s="326">
        <f t="shared" si="124"/>
        <v>1.9737223771069381</v>
      </c>
      <c r="Y218" s="326">
        <f t="shared" si="78"/>
        <v>33.948672927341647</v>
      </c>
      <c r="Z218" s="107">
        <f>IF(H218&gt;0, rate1(1,$L$52,$L$51,$L$54,U218,$L$53,$L$50,Y218),"")</f>
        <v>2358.3873499464148</v>
      </c>
      <c r="AA218" s="334">
        <f t="shared" si="125"/>
        <v>0.83551696119373431</v>
      </c>
      <c r="AB218" s="334">
        <f t="shared" si="126"/>
        <v>1.4674926505835494E-3</v>
      </c>
      <c r="AC218" s="326">
        <f t="shared" si="127"/>
        <v>1.4674926505835494E-3</v>
      </c>
      <c r="AD218" s="326">
        <f t="shared" si="128"/>
        <v>-13.628688356324638</v>
      </c>
      <c r="AE218" s="326">
        <f t="shared" si="129"/>
        <v>-105.58679577234003</v>
      </c>
      <c r="AF218" s="326">
        <f t="shared" si="130"/>
        <v>1022.58637566307</v>
      </c>
      <c r="AG218" s="326">
        <f t="shared" si="131"/>
        <v>1021.1988352616094</v>
      </c>
      <c r="AH218" s="326">
        <f t="shared" si="132"/>
        <v>1.983060848596387</v>
      </c>
      <c r="AI218" s="326">
        <f t="shared" si="133"/>
        <v>0.62702787897067935</v>
      </c>
      <c r="AJ218" s="391">
        <f t="shared" si="134"/>
        <v>0.70292106333379289</v>
      </c>
      <c r="AK218" s="335">
        <f t="shared" si="135"/>
        <v>0.37158302078267358</v>
      </c>
      <c r="AL218" s="41">
        <f t="shared" si="136"/>
        <v>0.10671070958917488</v>
      </c>
      <c r="AM218" s="8" cm="1">
        <f t="array" ref="AM218">Balance($B$8,$B$11,$B$12,$H$7,B218,AK218,AL218)</f>
        <v>1.1391987505388921</v>
      </c>
      <c r="AN218" s="8" cm="1">
        <f t="array" ref="AN218">getStorageByWaterLevel(B217)</f>
        <v>0.34163079710539435</v>
      </c>
    </row>
    <row r="219" spans="1:53" x14ac:dyDescent="0.25">
      <c r="A219" s="115"/>
      <c r="B219" s="326">
        <f t="shared" si="107"/>
        <v>1022.58637566307</v>
      </c>
      <c r="C219" s="326">
        <f t="shared" si="108"/>
        <v>1021.1988352616094</v>
      </c>
      <c r="D219" s="326">
        <f t="shared" si="109"/>
        <v>1.983060848596387</v>
      </c>
      <c r="E219" s="326">
        <f t="shared" si="76"/>
        <v>19.465367399254241</v>
      </c>
      <c r="F219" s="326">
        <f t="shared" si="110"/>
        <v>19.465367399254241</v>
      </c>
      <c r="G219" s="326">
        <f t="shared" si="111"/>
        <v>44.165797761811902</v>
      </c>
      <c r="H219" s="311">
        <f t="shared" si="112"/>
        <v>0.02</v>
      </c>
      <c r="I219" s="326">
        <f t="shared" si="113"/>
        <v>1.1100323211685463</v>
      </c>
      <c r="J219" s="326">
        <f t="shared" si="73"/>
        <v>42.18</v>
      </c>
      <c r="K219" s="333">
        <f t="shared" si="114"/>
        <v>1</v>
      </c>
      <c r="L219" s="321">
        <f t="shared" si="115"/>
        <v>2.003060848596387</v>
      </c>
      <c r="M219" s="321">
        <f t="shared" si="116"/>
        <v>1.993060848596387</v>
      </c>
      <c r="N219" s="326">
        <f t="shared" si="117"/>
        <v>2.8297422876264466E-2</v>
      </c>
      <c r="O219" s="326">
        <f t="shared" si="74"/>
        <v>1.0016492211610967E-3</v>
      </c>
      <c r="P219" s="330">
        <f t="shared" si="77"/>
        <v>33.838642969167488</v>
      </c>
      <c r="Q219" s="326">
        <f t="shared" si="118"/>
        <v>1.3235652690697108</v>
      </c>
      <c r="R219" s="276">
        <f>IF(H219&gt;0, rate1(1,$L$52,$L$51,$L$54,L219,$L$53,$L$50,P219),"")</f>
        <v>2352.5418670990216</v>
      </c>
      <c r="S219" s="321">
        <f t="shared" si="119"/>
        <v>0.56168437628161549</v>
      </c>
      <c r="T219" s="321">
        <f t="shared" si="120"/>
        <v>6.4559466614964686E-2</v>
      </c>
      <c r="U219" s="326">
        <f t="shared" si="121"/>
        <v>1.983060848596387</v>
      </c>
      <c r="V219" s="334">
        <f t="shared" si="122"/>
        <v>1.983060848596387</v>
      </c>
      <c r="W219" s="326">
        <f t="shared" si="123"/>
        <v>2.3660996923347E-4</v>
      </c>
      <c r="X219" s="326">
        <f t="shared" si="124"/>
        <v>0.67201985524701513</v>
      </c>
      <c r="Y219" s="326">
        <f t="shared" si="78"/>
        <v>33.499930261532221</v>
      </c>
      <c r="Z219" s="107">
        <f>IF(H219&gt;0, rate1(1,$L$52,$L$51,$L$54,U219,$L$53,$L$50,Y219),"")</f>
        <v>2334.4910482170799</v>
      </c>
      <c r="AA219" s="334">
        <f t="shared" si="125"/>
        <v>0.28739170845446571</v>
      </c>
      <c r="AB219" s="334">
        <f t="shared" si="126"/>
        <v>3.3203370216237666E-4</v>
      </c>
      <c r="AC219" s="326">
        <f t="shared" si="127"/>
        <v>6.4559466614964686E-2</v>
      </c>
      <c r="AD219" s="326">
        <f t="shared" si="128"/>
        <v>0.30979190270082035</v>
      </c>
      <c r="AE219" s="326">
        <f t="shared" si="129"/>
        <v>422.20572972223255</v>
      </c>
      <c r="AF219" s="326">
        <f t="shared" si="130"/>
        <v>1022.5501136193313</v>
      </c>
      <c r="AG219" s="326">
        <f t="shared" si="131"/>
        <v>1021.1342757949944</v>
      </c>
      <c r="AH219" s="326">
        <f t="shared" si="132"/>
        <v>2.0031800061830101</v>
      </c>
      <c r="AI219" s="326">
        <f t="shared" si="133"/>
        <v>27.442430469717667</v>
      </c>
      <c r="AJ219" s="391">
        <f t="shared" si="134"/>
        <v>0.71054396068649228</v>
      </c>
      <c r="AK219" s="335">
        <f t="shared" si="135"/>
        <v>0.37160988790303862</v>
      </c>
      <c r="AL219" s="41">
        <f t="shared" si="136"/>
        <v>0.10673715762510987</v>
      </c>
      <c r="AM219" s="8" cm="1">
        <f t="array" ref="AM219">Balance($B$8,$B$11,$B$12,$H$7,B219,AK219,AL219)</f>
        <v>1.1522150896939263</v>
      </c>
      <c r="AN219" s="8" cm="1">
        <f t="array" ref="AN219">getStorageByWaterLevel(B218)</f>
        <v>0.38696732907629838</v>
      </c>
    </row>
    <row r="220" spans="1:53" x14ac:dyDescent="0.25">
      <c r="A220" s="115"/>
      <c r="B220" s="326">
        <f t="shared" si="107"/>
        <v>1022.5501136193313</v>
      </c>
      <c r="C220" s="326">
        <f t="shared" si="108"/>
        <v>1021.1342757949944</v>
      </c>
      <c r="D220" s="326">
        <f t="shared" si="109"/>
        <v>2.0031800061830101</v>
      </c>
      <c r="E220" s="326">
        <f t="shared" si="76"/>
        <v>19.465367399254241</v>
      </c>
      <c r="F220" s="326">
        <f t="shared" si="110"/>
        <v>19.465367399254241</v>
      </c>
      <c r="G220" s="326">
        <f t="shared" si="111"/>
        <v>45.510109374512034</v>
      </c>
      <c r="H220" s="311">
        <f t="shared" si="112"/>
        <v>0.02</v>
      </c>
      <c r="I220" s="326">
        <f t="shared" si="113"/>
        <v>1.1326702594695235</v>
      </c>
      <c r="J220" s="326">
        <f t="shared" si="73"/>
        <v>42.18</v>
      </c>
      <c r="K220" s="333">
        <f t="shared" si="114"/>
        <v>1</v>
      </c>
      <c r="L220" s="321">
        <f t="shared" si="115"/>
        <v>2.0231800061830101</v>
      </c>
      <c r="M220" s="321">
        <f t="shared" si="116"/>
        <v>2.0131800061830099</v>
      </c>
      <c r="N220" s="326">
        <f t="shared" si="117"/>
        <v>2.8586223456719129E-2</v>
      </c>
      <c r="O220" s="326">
        <f t="shared" si="74"/>
        <v>1.0016492211610967E-3</v>
      </c>
      <c r="P220" s="330">
        <f t="shared" si="77"/>
        <v>34.293936363946841</v>
      </c>
      <c r="Q220" s="326">
        <f t="shared" si="118"/>
        <v>2.6543628230834528</v>
      </c>
      <c r="R220" s="276">
        <f>IF(H220&gt;0, rate1(1,$L$52,$L$51,$L$54,L220,$L$53,$L$50,P220),"")</f>
        <v>2376.6720368240985</v>
      </c>
      <c r="S220" s="321">
        <f t="shared" si="119"/>
        <v>1.1150012952912587</v>
      </c>
      <c r="T220" s="321">
        <f t="shared" si="120"/>
        <v>-0.24857305636706148</v>
      </c>
      <c r="U220" s="326">
        <f t="shared" si="121"/>
        <v>2.0031800061830101</v>
      </c>
      <c r="V220" s="334">
        <f t="shared" si="122"/>
        <v>2.0031800061830101</v>
      </c>
      <c r="W220" s="326">
        <f t="shared" si="123"/>
        <v>2.4143537997289855E-4</v>
      </c>
      <c r="X220" s="326">
        <f t="shared" si="124"/>
        <v>1.9895634424482864</v>
      </c>
      <c r="Y220" s="326">
        <f t="shared" si="78"/>
        <v>33.954088335336294</v>
      </c>
      <c r="Z220" s="107">
        <f>IF(H220&gt;0, rate1(1,$L$52,$L$51,$L$54,U220,$L$53,$L$50,Y220),"")</f>
        <v>2358.6748197273405</v>
      </c>
      <c r="AA220" s="334">
        <f t="shared" si="125"/>
        <v>0.84212015928139305</v>
      </c>
      <c r="AB220" s="334">
        <f t="shared" si="126"/>
        <v>1.5292350110943844E-3</v>
      </c>
      <c r="AC220" s="326">
        <f t="shared" si="127"/>
        <v>1.5292350110943844E-3</v>
      </c>
      <c r="AD220" s="326">
        <f t="shared" si="128"/>
        <v>13.078434547275481</v>
      </c>
      <c r="AE220" s="326">
        <f t="shared" si="129"/>
        <v>386.40924486069582</v>
      </c>
      <c r="AF220" s="326">
        <f t="shared" si="130"/>
        <v>1022.577170607777</v>
      </c>
      <c r="AG220" s="326">
        <f t="shared" si="131"/>
        <v>1021.1327465599834</v>
      </c>
      <c r="AH220" s="326">
        <f t="shared" si="132"/>
        <v>2.0233013754946065</v>
      </c>
      <c r="AI220" s="326">
        <f t="shared" si="133"/>
        <v>0.64343543719977114</v>
      </c>
      <c r="AJ220" s="391">
        <f t="shared" si="134"/>
        <v>0.71072269275238109</v>
      </c>
      <c r="AK220" s="335">
        <f t="shared" si="135"/>
        <v>0.37282190473725674</v>
      </c>
      <c r="AL220" s="41">
        <f t="shared" si="136"/>
        <v>0.10789467934232255</v>
      </c>
      <c r="AM220" s="8" cm="1">
        <f t="array" ref="AM220">Balance($B$8,$B$11,$B$12,$H$7,B220,AK220,AL220)</f>
        <v>1.1648143799637856</v>
      </c>
      <c r="AN220" s="8" cm="1">
        <f t="array" ref="AN220">getStorageByWaterLevel(B219)</f>
        <v>0.39183451731612895</v>
      </c>
    </row>
    <row r="221" spans="1:53" x14ac:dyDescent="0.25">
      <c r="A221" s="115"/>
      <c r="B221" s="326">
        <f t="shared" si="107"/>
        <v>1022.577170607777</v>
      </c>
      <c r="C221" s="326">
        <f t="shared" si="108"/>
        <v>1021.1327465599834</v>
      </c>
      <c r="D221" s="326">
        <f t="shared" si="109"/>
        <v>2.0233013754946065</v>
      </c>
      <c r="E221" s="326">
        <f t="shared" si="76"/>
        <v>19.465367399254241</v>
      </c>
      <c r="F221" s="326">
        <f t="shared" si="110"/>
        <v>19.465367399254241</v>
      </c>
      <c r="G221" s="326">
        <f t="shared" si="111"/>
        <v>44.181936346198242</v>
      </c>
      <c r="H221" s="311">
        <f t="shared" si="112"/>
        <v>0.02</v>
      </c>
      <c r="I221" s="326">
        <f t="shared" si="113"/>
        <v>1.1555392382349055</v>
      </c>
      <c r="J221" s="326">
        <f t="shared" si="73"/>
        <v>42.18</v>
      </c>
      <c r="K221" s="333">
        <f t="shared" si="114"/>
        <v>-1</v>
      </c>
      <c r="L221" s="321">
        <f t="shared" si="115"/>
        <v>2.0033013754946065</v>
      </c>
      <c r="M221" s="321">
        <f t="shared" si="116"/>
        <v>2.0133013754946063</v>
      </c>
      <c r="N221" s="326">
        <f t="shared" si="117"/>
        <v>-2.8241337775714914E-2</v>
      </c>
      <c r="O221" s="326">
        <f t="shared" si="74"/>
        <v>1.0016492211610967E-3</v>
      </c>
      <c r="P221" s="330">
        <f t="shared" si="77"/>
        <v>34.070527799673208</v>
      </c>
      <c r="Q221" s="326">
        <f t="shared" si="118"/>
        <v>2.66247214832444</v>
      </c>
      <c r="R221" s="276">
        <f>IF(H221&gt;0, rate1(1,$L$52,$L$51,$L$54,L221,$L$53,$L$50,P221),"")</f>
        <v>2364.8506269823279</v>
      </c>
      <c r="S221" s="321">
        <f t="shared" si="119"/>
        <v>1.1239984218893029</v>
      </c>
      <c r="T221" s="321">
        <f t="shared" si="120"/>
        <v>0.22775562257499379</v>
      </c>
      <c r="U221" s="326">
        <f t="shared" si="121"/>
        <v>2.0233013754946065</v>
      </c>
      <c r="V221" s="334">
        <f t="shared" si="122"/>
        <v>2.0233013754946065</v>
      </c>
      <c r="W221" s="326">
        <f t="shared" si="123"/>
        <v>2.4631003835695608E-4</v>
      </c>
      <c r="X221" s="326">
        <f t="shared" si="124"/>
        <v>3.3339896743463981</v>
      </c>
      <c r="Y221" s="326">
        <f t="shared" si="78"/>
        <v>34.409822669248058</v>
      </c>
      <c r="Z221" s="107">
        <f>IF(H221&gt;0, rate1(1,$L$52,$L$51,$L$54,U221,$L$53,$L$50,Y221),"")</f>
        <v>2382.7896214552725</v>
      </c>
      <c r="AA221" s="334">
        <f t="shared" si="125"/>
        <v>1.3968922020404173</v>
      </c>
      <c r="AB221" s="334">
        <f t="shared" si="126"/>
        <v>-6.2059681971749403E-4</v>
      </c>
      <c r="AC221" s="326">
        <f t="shared" si="127"/>
        <v>0.22775562257499379</v>
      </c>
      <c r="AD221" s="326">
        <f t="shared" si="128"/>
        <v>-8.7813419374156348E-2</v>
      </c>
      <c r="AE221" s="326">
        <f t="shared" si="129"/>
        <v>-114.84620576573563</v>
      </c>
      <c r="AF221" s="326">
        <f t="shared" si="130"/>
        <v>1022.3211736474263</v>
      </c>
      <c r="AG221" s="326">
        <f t="shared" si="131"/>
        <v>1020.9049909374083</v>
      </c>
      <c r="AH221" s="326">
        <f t="shared" si="132"/>
        <v>2.0034239698706928</v>
      </c>
      <c r="AI221" s="326">
        <f t="shared" si="133"/>
        <v>96.308671666768987</v>
      </c>
      <c r="AJ221" s="391">
        <f t="shared" si="134"/>
        <v>0.73747510154870577</v>
      </c>
      <c r="AK221" s="335">
        <f t="shared" si="135"/>
        <v>0.37285118755437913</v>
      </c>
      <c r="AL221" s="41">
        <f t="shared" si="136"/>
        <v>0.10792181944906364</v>
      </c>
      <c r="AM221" s="8" cm="1">
        <f t="array" ref="AM221">Balance($B$8,$B$11,$B$12,$H$7,B221,AK221,AL221)</f>
        <v>1.1526311334854926</v>
      </c>
      <c r="AN221" s="8" cm="1">
        <f t="array" ref="AN221">getStorageByWaterLevel(B220)</f>
        <v>0.39787381768121921</v>
      </c>
    </row>
    <row r="222" spans="1:53" x14ac:dyDescent="0.25">
      <c r="A222" s="115"/>
      <c r="B222" s="326">
        <f t="shared" si="107"/>
        <v>1022.3211736474263</v>
      </c>
      <c r="C222" s="326">
        <f t="shared" si="108"/>
        <v>1020.9049909374083</v>
      </c>
      <c r="D222" s="326">
        <f t="shared" si="109"/>
        <v>2.0034239698706928</v>
      </c>
      <c r="E222" s="326">
        <f t="shared" si="76"/>
        <v>19.465367399254241</v>
      </c>
      <c r="F222" s="326">
        <f t="shared" si="110"/>
        <v>19.465367399254241</v>
      </c>
      <c r="G222" s="326">
        <f t="shared" si="111"/>
        <v>42.879716713266689</v>
      </c>
      <c r="H222" s="311">
        <f t="shared" si="112"/>
        <v>0.02</v>
      </c>
      <c r="I222" s="326">
        <f t="shared" si="113"/>
        <v>1.1329461680144051</v>
      </c>
      <c r="J222" s="326">
        <f t="shared" si="73"/>
        <v>42.18</v>
      </c>
      <c r="K222" s="333">
        <f t="shared" si="114"/>
        <v>-1</v>
      </c>
      <c r="L222" s="321">
        <f t="shared" si="115"/>
        <v>1.9834239698706928</v>
      </c>
      <c r="M222" s="321">
        <f t="shared" si="116"/>
        <v>1.9934239698706928</v>
      </c>
      <c r="N222" s="326">
        <f t="shared" si="117"/>
        <v>-2.7965590700812282E-2</v>
      </c>
      <c r="O222" s="326">
        <f t="shared" si="74"/>
        <v>1.0016492211610967E-3</v>
      </c>
      <c r="P222" s="330">
        <f t="shared" si="77"/>
        <v>33.621435246289352</v>
      </c>
      <c r="Q222" s="326">
        <f t="shared" si="118"/>
        <v>1.3473477065530304</v>
      </c>
      <c r="R222" s="276">
        <f>IF(H222&gt;0, rate1(1,$L$52,$L$51,$L$54,L222,$L$53,$L$50,P222),"")</f>
        <v>2340.9761355353121</v>
      </c>
      <c r="S222" s="321">
        <f t="shared" si="119"/>
        <v>0.57460188100317322</v>
      </c>
      <c r="T222" s="321">
        <f t="shared" si="120"/>
        <v>-6.5739808080864812E-2</v>
      </c>
      <c r="U222" s="326">
        <f t="shared" si="121"/>
        <v>2.0034239698706928</v>
      </c>
      <c r="V222" s="334">
        <f t="shared" si="122"/>
        <v>2.0034239698706928</v>
      </c>
      <c r="W222" s="326">
        <f t="shared" si="123"/>
        <v>2.4149419151431317E-4</v>
      </c>
      <c r="X222" s="326">
        <f t="shared" si="124"/>
        <v>2.0057034028547776</v>
      </c>
      <c r="Y222" s="326">
        <f t="shared" si="78"/>
        <v>33.959604814078382</v>
      </c>
      <c r="Z222" s="107">
        <f>IF(H222&gt;0, rate1(1,$L$52,$L$51,$L$54,U222,$L$53,$L$50,Y222),"")</f>
        <v>2358.9676324783395</v>
      </c>
      <c r="AA222" s="334">
        <f t="shared" si="125"/>
        <v>0.8488463229347526</v>
      </c>
      <c r="AB222" s="334">
        <f t="shared" si="126"/>
        <v>1.5976732832643505E-3</v>
      </c>
      <c r="AC222" s="326">
        <f t="shared" si="127"/>
        <v>1.5976732832643505E-3</v>
      </c>
      <c r="AD222" s="326">
        <f t="shared" si="128"/>
        <v>-12.518203946639325</v>
      </c>
      <c r="AE222" s="326">
        <f t="shared" si="129"/>
        <v>-108.39513320050332</v>
      </c>
      <c r="AF222" s="326">
        <f t="shared" si="130"/>
        <v>1022.2916103834423</v>
      </c>
      <c r="AG222" s="326">
        <f t="shared" si="131"/>
        <v>1020.903393264125</v>
      </c>
      <c r="AH222" s="326">
        <f t="shared" si="132"/>
        <v>1.9835443693291319</v>
      </c>
      <c r="AI222" s="326">
        <f t="shared" si="133"/>
        <v>0.68248166182138792</v>
      </c>
      <c r="AJ222" s="391">
        <f t="shared" si="134"/>
        <v>0.73766467978810057</v>
      </c>
      <c r="AK222" s="335">
        <f t="shared" si="135"/>
        <v>0.37710629115554722</v>
      </c>
      <c r="AL222" s="41">
        <f t="shared" si="136"/>
        <v>0.11198411921996795</v>
      </c>
      <c r="AM222" s="8" cm="1">
        <f t="array" ref="AM222">Balance($B$8,$B$11,$B$12,$H$7,B222,AK222,AL222)</f>
        <v>1.2560107102749114</v>
      </c>
      <c r="AN222" s="8" cm="1">
        <f t="array" ref="AN222">getStorageByWaterLevel(B221)</f>
        <v>0.39336324609960871</v>
      </c>
    </row>
    <row r="223" spans="1:53" x14ac:dyDescent="0.25">
      <c r="A223" s="115"/>
      <c r="B223" s="326">
        <f t="shared" si="107"/>
        <v>1022.2916103834423</v>
      </c>
      <c r="C223" s="326">
        <f t="shared" si="108"/>
        <v>1020.903393264125</v>
      </c>
      <c r="D223" s="326">
        <f t="shared" si="109"/>
        <v>1.9835443693291319</v>
      </c>
      <c r="E223" s="326">
        <f t="shared" si="76"/>
        <v>19.465367399254241</v>
      </c>
      <c r="F223" s="326">
        <f t="shared" si="110"/>
        <v>19.465367399254241</v>
      </c>
      <c r="G223" s="326">
        <f t="shared" si="111"/>
        <v>44.19779077454956</v>
      </c>
      <c r="H223" s="311">
        <f t="shared" si="112"/>
        <v>0.02</v>
      </c>
      <c r="I223" s="326">
        <f t="shared" si="113"/>
        <v>1.1105736954537861</v>
      </c>
      <c r="J223" s="326">
        <f t="shared" si="73"/>
        <v>42.18</v>
      </c>
      <c r="K223" s="333">
        <f t="shared" si="114"/>
        <v>1</v>
      </c>
      <c r="L223" s="321">
        <f t="shared" si="115"/>
        <v>2.0035443693291319</v>
      </c>
      <c r="M223" s="321">
        <f t="shared" si="116"/>
        <v>1.9935443693291319</v>
      </c>
      <c r="N223" s="326">
        <f t="shared" si="117"/>
        <v>2.8304363006571798E-2</v>
      </c>
      <c r="O223" s="326">
        <f t="shared" si="74"/>
        <v>1.0016492211610967E-3</v>
      </c>
      <c r="P223" s="330">
        <f t="shared" si="77"/>
        <v>33.849567080405436</v>
      </c>
      <c r="Q223" s="326">
        <f t="shared" si="118"/>
        <v>1.3552351189214349</v>
      </c>
      <c r="R223" s="276">
        <f>IF(H223&gt;0, rate1(1,$L$52,$L$51,$L$54,L223,$L$53,$L$50,P223),"")</f>
        <v>2353.1226243791921</v>
      </c>
      <c r="S223" s="321">
        <f t="shared" si="119"/>
        <v>0.57498223957537842</v>
      </c>
      <c r="T223" s="321">
        <f t="shared" si="120"/>
        <v>6.6595718207855176E-2</v>
      </c>
      <c r="U223" s="326">
        <f t="shared" si="121"/>
        <v>1.9835443693291319</v>
      </c>
      <c r="V223" s="334">
        <f t="shared" si="122"/>
        <v>1.9835443693291319</v>
      </c>
      <c r="W223" s="326">
        <f t="shared" si="123"/>
        <v>2.3672536636976105E-4</v>
      </c>
      <c r="X223" s="326">
        <f t="shared" si="124"/>
        <v>0.70337273958724467</v>
      </c>
      <c r="Y223" s="326">
        <f t="shared" si="78"/>
        <v>33.510826998697056</v>
      </c>
      <c r="Z223" s="107">
        <f>IF(H223&gt;0, rate1(1,$L$52,$L$51,$L$54,U223,$L$53,$L$50,Y223),"")</f>
        <v>2335.0730881790055</v>
      </c>
      <c r="AA223" s="334">
        <f t="shared" si="125"/>
        <v>0.30072490489090004</v>
      </c>
      <c r="AB223" s="334">
        <f t="shared" si="126"/>
        <v>3.3852966883201734E-4</v>
      </c>
      <c r="AC223" s="326">
        <f t="shared" si="127"/>
        <v>6.6595718207855176E-2</v>
      </c>
      <c r="AD223" s="326">
        <f t="shared" si="128"/>
        <v>0.30031960820029024</v>
      </c>
      <c r="AE223" s="326">
        <f t="shared" si="129"/>
        <v>375.94621046260488</v>
      </c>
      <c r="AF223" s="326">
        <f t="shared" si="130"/>
        <v>1022.253319028241</v>
      </c>
      <c r="AG223" s="326">
        <f t="shared" si="131"/>
        <v>1020.8367975459172</v>
      </c>
      <c r="AH223" s="326">
        <f t="shared" si="132"/>
        <v>2.0036635801867515</v>
      </c>
      <c r="AI223" s="326">
        <f t="shared" si="133"/>
        <v>28.300997796672267</v>
      </c>
      <c r="AJ223" s="391">
        <f t="shared" si="134"/>
        <v>0.74552606806495403</v>
      </c>
      <c r="AK223" s="335">
        <f t="shared" si="135"/>
        <v>0.3771355557758681</v>
      </c>
      <c r="AL223" s="41">
        <f t="shared" si="136"/>
        <v>0.11201290629646359</v>
      </c>
      <c r="AM223" s="8" cm="1">
        <f t="array" ref="AM223">Balance($B$8,$B$11,$B$12,$H$7,B223,AK223,AL223)</f>
        <v>1.2696847317175823</v>
      </c>
      <c r="AN223" s="8" cm="1">
        <f t="array" ref="AN223">getStorageByWaterLevel(B222)</f>
        <v>0.43706009594054529</v>
      </c>
    </row>
    <row r="224" spans="1:53" x14ac:dyDescent="0.25">
      <c r="A224" s="115"/>
      <c r="B224" s="326">
        <f t="shared" si="107"/>
        <v>1022.253319028241</v>
      </c>
      <c r="C224" s="326">
        <f t="shared" si="108"/>
        <v>1020.8367975459172</v>
      </c>
      <c r="D224" s="326">
        <f t="shared" si="109"/>
        <v>2.0036635801867515</v>
      </c>
      <c r="E224" s="326">
        <f t="shared" si="76"/>
        <v>19.465367399254241</v>
      </c>
      <c r="F224" s="326">
        <f t="shared" si="110"/>
        <v>19.465367399254241</v>
      </c>
      <c r="G224" s="326">
        <f t="shared" si="111"/>
        <v>45.542751838863396</v>
      </c>
      <c r="H224" s="311">
        <f t="shared" si="112"/>
        <v>0.02</v>
      </c>
      <c r="I224" s="326">
        <f t="shared" si="113"/>
        <v>1.1332171858590301</v>
      </c>
      <c r="J224" s="326">
        <f t="shared" si="73"/>
        <v>42.18</v>
      </c>
      <c r="K224" s="333">
        <f t="shared" si="114"/>
        <v>1</v>
      </c>
      <c r="L224" s="321">
        <f t="shared" si="115"/>
        <v>2.0236635801867515</v>
      </c>
      <c r="M224" s="321">
        <f t="shared" si="116"/>
        <v>2.0136635801867513</v>
      </c>
      <c r="N224" s="326">
        <f t="shared" si="117"/>
        <v>2.8593165522393438E-2</v>
      </c>
      <c r="O224" s="326">
        <f t="shared" si="74"/>
        <v>1.0016492211610967E-3</v>
      </c>
      <c r="P224" s="330">
        <f t="shared" si="77"/>
        <v>34.304898296952679</v>
      </c>
      <c r="Q224" s="326">
        <f t="shared" si="118"/>
        <v>2.6866787717106746</v>
      </c>
      <c r="R224" s="276">
        <f>IF(H224&gt;0, rate1(1,$L$52,$L$51,$L$54,L224,$L$53,$L$50,P224),"")</f>
        <v>2377.2511329698295</v>
      </c>
      <c r="S224" s="321">
        <f t="shared" si="119"/>
        <v>1.1283011300635435</v>
      </c>
      <c r="T224" s="321">
        <f t="shared" si="120"/>
        <v>-0.2228598104181323</v>
      </c>
      <c r="U224" s="326">
        <f t="shared" si="121"/>
        <v>2.0036635801867515</v>
      </c>
      <c r="V224" s="334">
        <f t="shared" si="122"/>
        <v>2.0036635801867515</v>
      </c>
      <c r="W224" s="326">
        <f t="shared" si="123"/>
        <v>2.4155196057451533E-4</v>
      </c>
      <c r="X224" s="326">
        <f t="shared" si="124"/>
        <v>2.0215591829872821</v>
      </c>
      <c r="Y224" s="326">
        <f t="shared" si="78"/>
        <v>33.965023073286517</v>
      </c>
      <c r="Z224" s="107">
        <f>IF(H224&gt;0, rate1(1,$L$52,$L$51,$L$54,U224,$L$53,$L$50,Y224),"")</f>
        <v>2359.255209926675</v>
      </c>
      <c r="AA224" s="334">
        <f t="shared" si="125"/>
        <v>0.85545246048818024</v>
      </c>
      <c r="AB224" s="334">
        <f t="shared" si="126"/>
        <v>1.671090088356457E-3</v>
      </c>
      <c r="AC224" s="326">
        <f t="shared" si="127"/>
        <v>1.671090088356457E-3</v>
      </c>
      <c r="AD224" s="326">
        <f t="shared" si="128"/>
        <v>11.968235668054444</v>
      </c>
      <c r="AE224" s="326">
        <f t="shared" si="129"/>
        <v>341.83276913215957</v>
      </c>
      <c r="AF224" s="326">
        <f t="shared" si="130"/>
        <v>1022.2802411036751</v>
      </c>
      <c r="AG224" s="326">
        <f t="shared" si="131"/>
        <v>1020.8351264558288</v>
      </c>
      <c r="AH224" s="326">
        <f t="shared" si="132"/>
        <v>2.0237850025368336</v>
      </c>
      <c r="AI224" s="326">
        <f t="shared" si="133"/>
        <v>0.70295059078121602</v>
      </c>
      <c r="AJ224" s="391">
        <f t="shared" si="134"/>
        <v>0.74572133211794878</v>
      </c>
      <c r="AK224" s="335">
        <f t="shared" si="135"/>
        <v>0.37838639735519641</v>
      </c>
      <c r="AL224" s="41">
        <f t="shared" si="136"/>
        <v>0.11320664238352722</v>
      </c>
      <c r="AM224" s="8" cm="1">
        <f t="array" ref="AM224">Balance($B$8,$B$11,$B$12,$H$7,B224,AK224,AL224)</f>
        <v>1.2835346886180419</v>
      </c>
      <c r="AN224" s="8" cm="1">
        <f t="array" ref="AN224">getStorageByWaterLevel(B223)</f>
        <v>0.44225333474974804</v>
      </c>
    </row>
    <row r="225" spans="1:40" x14ac:dyDescent="0.25">
      <c r="A225" s="115"/>
      <c r="B225" s="326">
        <f t="shared" si="107"/>
        <v>1022.2802411036751</v>
      </c>
      <c r="C225" s="326">
        <f t="shared" si="108"/>
        <v>1020.8351264558288</v>
      </c>
      <c r="D225" s="326">
        <f t="shared" si="109"/>
        <v>2.0237850025368336</v>
      </c>
      <c r="E225" s="326">
        <f t="shared" si="76"/>
        <v>19.465367399254241</v>
      </c>
      <c r="F225" s="326">
        <f t="shared" si="110"/>
        <v>19.465367399254241</v>
      </c>
      <c r="G225" s="326">
        <f t="shared" si="111"/>
        <v>44.213944188586915</v>
      </c>
      <c r="H225" s="311">
        <f t="shared" si="112"/>
        <v>0.02</v>
      </c>
      <c r="I225" s="326">
        <f t="shared" si="113"/>
        <v>1.1560917182770027</v>
      </c>
      <c r="J225" s="326">
        <f t="shared" si="73"/>
        <v>42.18</v>
      </c>
      <c r="K225" s="333">
        <f t="shared" si="114"/>
        <v>-1</v>
      </c>
      <c r="L225" s="321">
        <f t="shared" si="115"/>
        <v>2.0037850025368336</v>
      </c>
      <c r="M225" s="321">
        <f t="shared" si="116"/>
        <v>2.0137850025368333</v>
      </c>
      <c r="N225" s="326">
        <f t="shared" si="117"/>
        <v>-2.8248046245012315E-2</v>
      </c>
      <c r="O225" s="326">
        <f t="shared" si="74"/>
        <v>1.0016492211610967E-3</v>
      </c>
      <c r="P225" s="330">
        <f t="shared" si="77"/>
        <v>34.08147301337825</v>
      </c>
      <c r="Q225" s="326">
        <f t="shared" si="118"/>
        <v>2.6947955387856837</v>
      </c>
      <c r="R225" s="276">
        <f>IF(H225&gt;0, rate1(1,$L$52,$L$51,$L$54,L225,$L$53,$L$50,P225),"")</f>
        <v>2365.4306345281266</v>
      </c>
      <c r="S225" s="321">
        <f t="shared" si="119"/>
        <v>1.1373652235983116</v>
      </c>
      <c r="T225" s="321">
        <f t="shared" si="120"/>
        <v>0.20564190487991546</v>
      </c>
      <c r="U225" s="326">
        <f t="shared" si="121"/>
        <v>2.0237850025368336</v>
      </c>
      <c r="V225" s="334">
        <f t="shared" si="122"/>
        <v>2.0237850025368336</v>
      </c>
      <c r="W225" s="326">
        <f t="shared" si="123"/>
        <v>2.4642780275430098E-4</v>
      </c>
      <c r="X225" s="326">
        <f t="shared" si="124"/>
        <v>3.36663492187472</v>
      </c>
      <c r="Y225" s="326">
        <f t="shared" si="78"/>
        <v>34.420795169481408</v>
      </c>
      <c r="Z225" s="107">
        <f>IF(H225&gt;0, rate1(1,$L$52,$L$51,$L$54,U225,$L$53,$L$50,Y225),"")</f>
        <v>2383.3683458872902</v>
      </c>
      <c r="AA225" s="334">
        <f t="shared" si="125"/>
        <v>1.4102275647217763</v>
      </c>
      <c r="AB225" s="334">
        <f t="shared" si="126"/>
        <v>-6.0071000572921697E-4</v>
      </c>
      <c r="AC225" s="326">
        <f t="shared" si="127"/>
        <v>0.20564190487991546</v>
      </c>
      <c r="AD225" s="326">
        <f t="shared" si="128"/>
        <v>-9.7256442025661041E-2</v>
      </c>
      <c r="AE225" s="326">
        <f t="shared" si="129"/>
        <v>-116.39880183995857</v>
      </c>
      <c r="AF225" s="326">
        <f t="shared" si="130"/>
        <v>1022.0463511525501</v>
      </c>
      <c r="AG225" s="326">
        <f t="shared" si="131"/>
        <v>1020.6294845509489</v>
      </c>
      <c r="AH225" s="326">
        <f t="shared" si="132"/>
        <v>2.0039076501925934</v>
      </c>
      <c r="AI225" s="326">
        <f t="shared" si="133"/>
        <v>86.936349719229213</v>
      </c>
      <c r="AJ225" s="391">
        <f t="shared" si="134"/>
        <v>0.76987031815106799</v>
      </c>
      <c r="AK225" s="335">
        <f t="shared" si="135"/>
        <v>0.37841841165950735</v>
      </c>
      <c r="AL225" s="41">
        <f t="shared" si="136"/>
        <v>0.11323629283944638</v>
      </c>
      <c r="AM225" s="8" cm="1">
        <f t="array" ref="AM225">Balance($B$8,$B$11,$B$12,$H$7,B225,AK225,AL225)</f>
        <v>1.2708367315005891</v>
      </c>
      <c r="AN225" s="8" cm="1">
        <f t="array" ref="AN225">getStorageByWaterLevel(B224)</f>
        <v>0.44902503900764368</v>
      </c>
    </row>
    <row r="226" spans="1:40" x14ac:dyDescent="0.25">
      <c r="A226" s="115"/>
      <c r="B226" s="326">
        <f t="shared" si="107"/>
        <v>1022.0463511525501</v>
      </c>
      <c r="C226" s="326">
        <f t="shared" si="108"/>
        <v>1020.6294845509489</v>
      </c>
      <c r="D226" s="326">
        <f t="shared" si="109"/>
        <v>2.0039076501925934</v>
      </c>
      <c r="E226" s="326">
        <f t="shared" si="76"/>
        <v>19.465367399254241</v>
      </c>
      <c r="F226" s="326">
        <f t="shared" si="110"/>
        <v>19.465367399254241</v>
      </c>
      <c r="G226" s="326">
        <f t="shared" si="111"/>
        <v>42.911096040656744</v>
      </c>
      <c r="H226" s="311">
        <f t="shared" si="112"/>
        <v>0.02</v>
      </c>
      <c r="I226" s="326">
        <f t="shared" si="113"/>
        <v>1.1334932812809713</v>
      </c>
      <c r="J226" s="326">
        <f t="shared" si="73"/>
        <v>42.18</v>
      </c>
      <c r="K226" s="333">
        <f t="shared" si="114"/>
        <v>-1</v>
      </c>
      <c r="L226" s="321">
        <f t="shared" si="115"/>
        <v>1.9839076501925934</v>
      </c>
      <c r="M226" s="321">
        <f t="shared" si="116"/>
        <v>1.9939076501925934</v>
      </c>
      <c r="N226" s="326">
        <f t="shared" si="117"/>
        <v>-2.7972301066095273E-2</v>
      </c>
      <c r="O226" s="326">
        <f t="shared" si="74"/>
        <v>1.0016492211610967E-3</v>
      </c>
      <c r="P226" s="330">
        <f t="shared" si="77"/>
        <v>33.632345362383127</v>
      </c>
      <c r="Q226" s="326">
        <f t="shared" si="118"/>
        <v>1.3790395552764991</v>
      </c>
      <c r="R226" s="276">
        <f>IF(H226&gt;0, rate1(1,$L$52,$L$51,$L$54,L226,$L$53,$L$50,P226),"")</f>
        <v>2341.557904490734</v>
      </c>
      <c r="S226" s="321">
        <f t="shared" si="119"/>
        <v>0.58797134853480337</v>
      </c>
      <c r="T226" s="321">
        <f t="shared" si="120"/>
        <v>-6.7889213448201299E-2</v>
      </c>
      <c r="U226" s="326">
        <f t="shared" si="121"/>
        <v>2.0039076501925934</v>
      </c>
      <c r="V226" s="334">
        <f t="shared" si="122"/>
        <v>2.0039076501925934</v>
      </c>
      <c r="W226" s="326">
        <f t="shared" si="123"/>
        <v>2.4161081194939982E-4</v>
      </c>
      <c r="X226" s="326">
        <f t="shared" si="124"/>
        <v>2.0377139743025268</v>
      </c>
      <c r="Y226" s="326">
        <f t="shared" si="78"/>
        <v>33.970542401048725</v>
      </c>
      <c r="Z226" s="107">
        <f>IF(H226&gt;0, rate1(1,$L$52,$L$51,$L$54,U226,$L$53,$L$50,Y226),"")</f>
        <v>2359.5481293957582</v>
      </c>
      <c r="AA226" s="334">
        <f t="shared" si="125"/>
        <v>0.86218155131737628</v>
      </c>
      <c r="AB226" s="334">
        <f t="shared" si="126"/>
        <v>1.7531093569758223E-3</v>
      </c>
      <c r="AC226" s="326">
        <f t="shared" si="127"/>
        <v>1.7531093569758223E-3</v>
      </c>
      <c r="AD226" s="326">
        <f t="shared" si="128"/>
        <v>-11.408301439050403</v>
      </c>
      <c r="AE226" s="326">
        <f t="shared" si="129"/>
        <v>-109.07730871586924</v>
      </c>
      <c r="AF226" s="326">
        <f t="shared" si="130"/>
        <v>1022.016625742127</v>
      </c>
      <c r="AG226" s="326">
        <f t="shared" si="131"/>
        <v>1020.6277314415919</v>
      </c>
      <c r="AH226" s="326">
        <f t="shared" si="132"/>
        <v>1.9840281031792628</v>
      </c>
      <c r="AI226" s="326">
        <f t="shared" si="133"/>
        <v>0.74869357431376715</v>
      </c>
      <c r="AJ226" s="391">
        <f t="shared" si="134"/>
        <v>0.77007828858837735</v>
      </c>
      <c r="AK226" s="335">
        <f t="shared" si="135"/>
        <v>0.38226221057395282</v>
      </c>
      <c r="AL226" s="41">
        <f t="shared" si="136"/>
        <v>0.11690326807060346</v>
      </c>
      <c r="AM226" s="8" cm="1">
        <f t="array" ref="AM226">Balance($B$8,$B$11,$B$12,$H$7,B226,AK226,AL226)</f>
        <v>1.369051768633694</v>
      </c>
      <c r="AN226" s="8" cm="1">
        <f t="array" ref="AN226">getStorageByWaterLevel(B225)</f>
        <v>0.4442586258656599</v>
      </c>
    </row>
    <row r="227" spans="1:40" x14ac:dyDescent="0.25">
      <c r="A227" s="115"/>
      <c r="B227" s="326">
        <f t="shared" si="107"/>
        <v>1022.016625742127</v>
      </c>
      <c r="C227" s="326">
        <f t="shared" si="108"/>
        <v>1020.6277314415919</v>
      </c>
      <c r="D227" s="326">
        <f t="shared" si="109"/>
        <v>1.9840281031792628</v>
      </c>
      <c r="E227" s="326">
        <f t="shared" si="76"/>
        <v>19.465367399254241</v>
      </c>
      <c r="F227" s="326">
        <f t="shared" si="110"/>
        <v>19.465367399254241</v>
      </c>
      <c r="G227" s="326">
        <f t="shared" si="111"/>
        <v>44.229813344837908</v>
      </c>
      <c r="H227" s="311">
        <f t="shared" si="112"/>
        <v>0.02</v>
      </c>
      <c r="I227" s="326">
        <f t="shared" si="113"/>
        <v>1.111115440428057</v>
      </c>
      <c r="J227" s="326">
        <f t="shared" si="73"/>
        <v>42.18</v>
      </c>
      <c r="K227" s="333">
        <f t="shared" si="114"/>
        <v>1</v>
      </c>
      <c r="L227" s="321">
        <f t="shared" si="115"/>
        <v>2.0040281031792628</v>
      </c>
      <c r="M227" s="321">
        <f t="shared" si="116"/>
        <v>1.9940281031792628</v>
      </c>
      <c r="N227" s="326">
        <f t="shared" si="117"/>
        <v>2.8311306223974597E-2</v>
      </c>
      <c r="O227" s="326">
        <f t="shared" si="74"/>
        <v>1.0016492211610967E-3</v>
      </c>
      <c r="P227" s="330">
        <f t="shared" si="77"/>
        <v>33.860496889971202</v>
      </c>
      <c r="Q227" s="326">
        <f t="shared" si="118"/>
        <v>1.3869343041325521</v>
      </c>
      <c r="R227" s="276">
        <f>IF(H227&gt;0, rate1(1,$L$52,$L$51,$L$54,L227,$L$53,$L$50,P227),"")</f>
        <v>2353.7035963297635</v>
      </c>
      <c r="S227" s="321">
        <f t="shared" si="119"/>
        <v>0.58828592990293416</v>
      </c>
      <c r="T227" s="321">
        <f t="shared" si="120"/>
        <v>6.8764485550129276E-2</v>
      </c>
      <c r="U227" s="326">
        <f t="shared" si="121"/>
        <v>1.9840281031792628</v>
      </c>
      <c r="V227" s="334">
        <f t="shared" si="122"/>
        <v>1.9840281031792628</v>
      </c>
      <c r="W227" s="326">
        <f t="shared" si="123"/>
        <v>2.3684084252284521E-4</v>
      </c>
      <c r="X227" s="326">
        <f t="shared" si="124"/>
        <v>0.73475474244917649</v>
      </c>
      <c r="Y227" s="326">
        <f t="shared" si="78"/>
        <v>33.521729426537249</v>
      </c>
      <c r="Z227" s="107">
        <f>IF(H227&gt;0, rate1(1,$L$52,$L$51,$L$54,U227,$L$53,$L$50,Y227),"")</f>
        <v>2335.6553436527261</v>
      </c>
      <c r="AA227" s="334">
        <f t="shared" si="125"/>
        <v>0.31406387357811144</v>
      </c>
      <c r="AB227" s="334">
        <f t="shared" si="126"/>
        <v>3.4528119076961258E-4</v>
      </c>
      <c r="AC227" s="326">
        <f t="shared" si="127"/>
        <v>6.8764485550129276E-2</v>
      </c>
      <c r="AD227" s="326">
        <f t="shared" si="128"/>
        <v>0.2908478095923514</v>
      </c>
      <c r="AE227" s="326">
        <f t="shared" si="129"/>
        <v>331.80794847170802</v>
      </c>
      <c r="AF227" s="326">
        <f t="shared" si="130"/>
        <v>1021.9761725628008</v>
      </c>
      <c r="AG227" s="326">
        <f t="shared" si="131"/>
        <v>1020.5589669560418</v>
      </c>
      <c r="AH227" s="326">
        <f t="shared" si="132"/>
        <v>2.004147367325511</v>
      </c>
      <c r="AI227" s="326">
        <f t="shared" si="133"/>
        <v>29.215439725442426</v>
      </c>
      <c r="AJ227" s="391">
        <f t="shared" si="134"/>
        <v>0.77819368851211135</v>
      </c>
      <c r="AK227" s="335">
        <f t="shared" si="135"/>
        <v>0.38229433783582523</v>
      </c>
      <c r="AL227" s="41">
        <f t="shared" si="136"/>
        <v>0.11693484796556801</v>
      </c>
      <c r="AM227" s="8" cm="1">
        <f t="array" ref="AM227">Balance($B$8,$B$11,$B$12,$H$7,B227,AK227,AL227)</f>
        <v>1.3833414615601995</v>
      </c>
      <c r="AN227" s="8" cm="1">
        <f t="array" ref="AN227">getStorageByWaterLevel(B226)</f>
        <v>0.48651054023745455</v>
      </c>
    </row>
    <row r="228" spans="1:40" x14ac:dyDescent="0.25">
      <c r="A228" s="115"/>
      <c r="B228" s="326">
        <f t="shared" si="107"/>
        <v>1021.9761725628008</v>
      </c>
      <c r="C228" s="326">
        <f t="shared" si="108"/>
        <v>1020.5589669560418</v>
      </c>
      <c r="D228" s="326">
        <f t="shared" si="109"/>
        <v>2.004147367325511</v>
      </c>
      <c r="E228" s="326">
        <f t="shared" si="76"/>
        <v>19.465367399254241</v>
      </c>
      <c r="F228" s="326">
        <f t="shared" si="110"/>
        <v>19.465367399254241</v>
      </c>
      <c r="G228" s="326">
        <f t="shared" si="111"/>
        <v>45.575424305272861</v>
      </c>
      <c r="H228" s="311">
        <f t="shared" si="112"/>
        <v>0.02</v>
      </c>
      <c r="I228" s="326">
        <f t="shared" si="113"/>
        <v>1.1337644854072095</v>
      </c>
      <c r="J228" s="326">
        <f t="shared" si="73"/>
        <v>42.18</v>
      </c>
      <c r="K228" s="333">
        <f t="shared" si="114"/>
        <v>1</v>
      </c>
      <c r="L228" s="321">
        <f t="shared" si="115"/>
        <v>2.024147367325511</v>
      </c>
      <c r="M228" s="321">
        <f t="shared" si="116"/>
        <v>2.0141473673255108</v>
      </c>
      <c r="N228" s="326">
        <f t="shared" si="117"/>
        <v>2.8600110675938595E-2</v>
      </c>
      <c r="O228" s="326">
        <f t="shared" si="74"/>
        <v>1.0016492211610967E-3</v>
      </c>
      <c r="P228" s="330">
        <f t="shared" si="77"/>
        <v>34.315865939143343</v>
      </c>
      <c r="Q228" s="326">
        <f t="shared" si="118"/>
        <v>2.7190244986867711</v>
      </c>
      <c r="R228" s="276">
        <f>IF(H228&gt;0, rate1(1,$L$52,$L$51,$L$54,L228,$L$53,$L$50,P228),"")</f>
        <v>2377.8304426773161</v>
      </c>
      <c r="S228" s="321">
        <f t="shared" si="119"/>
        <v>1.1416068869360687</v>
      </c>
      <c r="T228" s="321">
        <f t="shared" si="120"/>
        <v>-0.20196835969461494</v>
      </c>
      <c r="U228" s="326">
        <f t="shared" si="121"/>
        <v>2.004147367325511</v>
      </c>
      <c r="V228" s="334">
        <f t="shared" si="122"/>
        <v>2.004147367325511</v>
      </c>
      <c r="W228" s="326">
        <f t="shared" si="123"/>
        <v>2.4166862071828277E-4</v>
      </c>
      <c r="X228" s="326">
        <f t="shared" si="124"/>
        <v>2.0535844835951238</v>
      </c>
      <c r="Y228" s="326">
        <f t="shared" si="78"/>
        <v>33.975963512776261</v>
      </c>
      <c r="Z228" s="107">
        <f>IF(H228&gt;0, rate1(1,$L$52,$L$51,$L$54,U228,$L$53,$L$50,Y228),"")</f>
        <v>2359.8358145220031</v>
      </c>
      <c r="AA228" s="334">
        <f t="shared" si="125"/>
        <v>0.86879063043382476</v>
      </c>
      <c r="AB228" s="334">
        <f t="shared" si="126"/>
        <v>1.8418549034823126E-3</v>
      </c>
      <c r="AC228" s="326">
        <f t="shared" si="127"/>
        <v>1.8418549034823126E-3</v>
      </c>
      <c r="AD228" s="326">
        <f t="shared" si="128"/>
        <v>10.858618646988369</v>
      </c>
      <c r="AE228" s="326">
        <f t="shared" si="129"/>
        <v>299.34339521077572</v>
      </c>
      <c r="AF228" s="326">
        <f t="shared" si="130"/>
        <v>1022.0029308185733</v>
      </c>
      <c r="AG228" s="326">
        <f t="shared" si="131"/>
        <v>1020.5571251011384</v>
      </c>
      <c r="AH228" s="326">
        <f t="shared" si="132"/>
        <v>2.024268842731713</v>
      </c>
      <c r="AI228" s="326">
        <f t="shared" si="133"/>
        <v>0.77459471896090193</v>
      </c>
      <c r="AJ228" s="391">
        <f t="shared" si="134"/>
        <v>0.77840885371182267</v>
      </c>
      <c r="AK228" s="335">
        <f t="shared" si="135"/>
        <v>0.38358653128166892</v>
      </c>
      <c r="AL228" s="41">
        <f t="shared" si="136"/>
        <v>0.11816715521318717</v>
      </c>
      <c r="AM228" s="8" cm="1">
        <f t="array" ref="AM228">Balance($B$8,$B$11,$B$12,$H$7,B228,AK228,AL228)</f>
        <v>1.3985017489015119</v>
      </c>
      <c r="AN228" s="8" cm="1">
        <f t="array" ref="AN228">getStorageByWaterLevel(B227)</f>
        <v>0.4920168454504501</v>
      </c>
    </row>
    <row r="229" spans="1:40" x14ac:dyDescent="0.25">
      <c r="A229" s="115"/>
      <c r="B229" s="326">
        <f t="shared" si="107"/>
        <v>1022.0029308185733</v>
      </c>
      <c r="C229" s="326">
        <f t="shared" si="108"/>
        <v>1020.5571251011384</v>
      </c>
      <c r="D229" s="326">
        <f t="shared" si="109"/>
        <v>2.024268842731713</v>
      </c>
      <c r="E229" s="326">
        <f t="shared" si="76"/>
        <v>19.465367399254241</v>
      </c>
      <c r="F229" s="326">
        <f t="shared" si="110"/>
        <v>19.465367399254241</v>
      </c>
      <c r="G229" s="326">
        <f t="shared" si="111"/>
        <v>44.245981602975931</v>
      </c>
      <c r="H229" s="311">
        <f t="shared" si="112"/>
        <v>0.02</v>
      </c>
      <c r="I229" s="326">
        <f t="shared" si="113"/>
        <v>1.1566445739479605</v>
      </c>
      <c r="J229" s="326">
        <f t="shared" si="73"/>
        <v>42.18</v>
      </c>
      <c r="K229" s="333">
        <f t="shared" si="114"/>
        <v>-1</v>
      </c>
      <c r="L229" s="321">
        <f t="shared" si="115"/>
        <v>2.004268842731713</v>
      </c>
      <c r="M229" s="321">
        <f t="shared" si="116"/>
        <v>2.0142688427317132</v>
      </c>
      <c r="N229" s="326">
        <f t="shared" si="117"/>
        <v>-2.8254757642818706E-2</v>
      </c>
      <c r="O229" s="326">
        <f t="shared" si="74"/>
        <v>1.0016492211610967E-3</v>
      </c>
      <c r="P229" s="330">
        <f t="shared" si="77"/>
        <v>34.092423931829103</v>
      </c>
      <c r="Q229" s="326">
        <f t="shared" si="118"/>
        <v>2.7271487148367299</v>
      </c>
      <c r="R229" s="276">
        <f>IF(H229&gt;0, rate1(1,$L$52,$L$51,$L$54,L229,$L$53,$L$50,P229),"")</f>
        <v>2366.01085619591</v>
      </c>
      <c r="S229" s="321">
        <f t="shared" si="119"/>
        <v>1.1507379358714618</v>
      </c>
      <c r="T229" s="321">
        <f t="shared" si="120"/>
        <v>0.18744291196154023</v>
      </c>
      <c r="U229" s="326">
        <f t="shared" si="121"/>
        <v>2.024268842731713</v>
      </c>
      <c r="V229" s="334">
        <f t="shared" si="122"/>
        <v>2.024268842731713</v>
      </c>
      <c r="W229" s="326">
        <f t="shared" si="123"/>
        <v>2.4654564721693362E-4</v>
      </c>
      <c r="X229" s="326">
        <f t="shared" si="124"/>
        <v>3.3993101740127045</v>
      </c>
      <c r="Y229" s="326">
        <f t="shared" si="78"/>
        <v>34.431773382109434</v>
      </c>
      <c r="Z229" s="107">
        <f>IF(H229&gt;0, rate1(1,$L$52,$L$51,$L$54,U229,$L$53,$L$50,Y229),"")</f>
        <v>2383.947283608888</v>
      </c>
      <c r="AA229" s="334">
        <f t="shared" si="125"/>
        <v>1.4235688908635999</v>
      </c>
      <c r="AB229" s="334">
        <f t="shared" si="126"/>
        <v>-5.8206740989466966E-4</v>
      </c>
      <c r="AC229" s="326">
        <f t="shared" si="127"/>
        <v>0.18744291196154023</v>
      </c>
      <c r="AD229" s="326">
        <f t="shared" si="128"/>
        <v>-0.10669915330862778</v>
      </c>
      <c r="AE229" s="326">
        <f t="shared" si="129"/>
        <v>-115.86054157349361</v>
      </c>
      <c r="AF229" s="326">
        <f t="shared" si="130"/>
        <v>1021.787233148969</v>
      </c>
      <c r="AG229" s="326">
        <f t="shared" si="131"/>
        <v>1020.3696821891768</v>
      </c>
      <c r="AH229" s="326">
        <f t="shared" si="132"/>
        <v>2.0043915436849287</v>
      </c>
      <c r="AI229" s="326">
        <f t="shared" si="133"/>
        <v>79.223183389324063</v>
      </c>
      <c r="AJ229" s="391">
        <f t="shared" si="134"/>
        <v>0.80041529354219043</v>
      </c>
      <c r="AK229" s="335">
        <f t="shared" si="135"/>
        <v>0.3836218337646502</v>
      </c>
      <c r="AL229" s="41">
        <f t="shared" si="136"/>
        <v>0.11819982761843294</v>
      </c>
      <c r="AM229" s="8" cm="1">
        <f t="array" ref="AM229">Balance($B$8,$B$11,$B$12,$H$7,B229,AK229,AL229)</f>
        <v>1.3853573123670317</v>
      </c>
      <c r="AN229" s="8" cm="1">
        <f t="array" ref="AN229">getStorageByWaterLevel(B228)</f>
        <v>0.49955978605670481</v>
      </c>
    </row>
    <row r="230" spans="1:40" x14ac:dyDescent="0.25">
      <c r="A230" s="115"/>
      <c r="B230" s="326">
        <f t="shared" si="107"/>
        <v>1021.787233148969</v>
      </c>
      <c r="C230" s="326">
        <f t="shared" si="108"/>
        <v>1020.3696821891768</v>
      </c>
      <c r="D230" s="326">
        <f t="shared" si="109"/>
        <v>2.0043915436849287</v>
      </c>
      <c r="E230" s="326">
        <f t="shared" si="76"/>
        <v>19.465367399254241</v>
      </c>
      <c r="F230" s="326">
        <f t="shared" si="110"/>
        <v>19.465367399254241</v>
      </c>
      <c r="G230" s="326">
        <f t="shared" si="111"/>
        <v>42.942504512630109</v>
      </c>
      <c r="H230" s="311">
        <f t="shared" si="112"/>
        <v>0.02</v>
      </c>
      <c r="I230" s="326">
        <f t="shared" si="113"/>
        <v>1.1340407678337214</v>
      </c>
      <c r="J230" s="326">
        <f t="shared" si="73"/>
        <v>42.18</v>
      </c>
      <c r="K230" s="333">
        <f t="shared" si="114"/>
        <v>-1</v>
      </c>
      <c r="L230" s="321">
        <f t="shared" si="115"/>
        <v>1.9843915436849286</v>
      </c>
      <c r="M230" s="321">
        <f t="shared" si="116"/>
        <v>1.9943915436849287</v>
      </c>
      <c r="N230" s="326">
        <f t="shared" si="117"/>
        <v>-2.7979014360636878E-2</v>
      </c>
      <c r="O230" s="326">
        <f t="shared" si="74"/>
        <v>1.0016492211610967E-3</v>
      </c>
      <c r="P230" s="330">
        <f t="shared" si="77"/>
        <v>33.643261173673906</v>
      </c>
      <c r="Q230" s="326">
        <f t="shared" si="118"/>
        <v>1.4107607608776078</v>
      </c>
      <c r="R230" s="276">
        <f>IF(H230&gt;0, rate1(1,$L$52,$L$51,$L$54,L230,$L$53,$L$50,P230),"")</f>
        <v>2342.139888692519</v>
      </c>
      <c r="S230" s="321">
        <f t="shared" si="119"/>
        <v>0.60134663263729449</v>
      </c>
      <c r="T230" s="321">
        <f t="shared" si="120"/>
        <v>-7.0183815442805025E-2</v>
      </c>
      <c r="U230" s="326">
        <f t="shared" si="121"/>
        <v>2.0043915436849287</v>
      </c>
      <c r="V230" s="334">
        <f t="shared" si="122"/>
        <v>2.0043915436849287</v>
      </c>
      <c r="W230" s="326">
        <f t="shared" si="123"/>
        <v>2.4172751195372655E-4</v>
      </c>
      <c r="X230" s="326">
        <f t="shared" si="124"/>
        <v>2.0697541202796614</v>
      </c>
      <c r="Y230" s="326">
        <f t="shared" si="78"/>
        <v>33.9814856908718</v>
      </c>
      <c r="Z230" s="107">
        <f>IF(H230&gt;0, rate1(1,$L$52,$L$51,$L$54,U230,$L$53,$L$50,Y230),"")</f>
        <v>2360.1288407198435</v>
      </c>
      <c r="AA230" s="334">
        <f t="shared" si="125"/>
        <v>0.8755226505660062</v>
      </c>
      <c r="AB230" s="334">
        <f t="shared" si="126"/>
        <v>1.9419397428759246E-3</v>
      </c>
      <c r="AC230" s="326">
        <f t="shared" si="127"/>
        <v>1.9419397428759246E-3</v>
      </c>
      <c r="AD230" s="326">
        <f t="shared" si="128"/>
        <v>-10.29898073478887</v>
      </c>
      <c r="AE230" s="326">
        <f t="shared" si="129"/>
        <v>-107.63565818229141</v>
      </c>
      <c r="AF230" s="326">
        <f t="shared" si="130"/>
        <v>1021.7573121948654</v>
      </c>
      <c r="AG230" s="326">
        <f t="shared" si="131"/>
        <v>1020.367740249434</v>
      </c>
      <c r="AH230" s="326">
        <f t="shared" si="132"/>
        <v>1.9845120502175095</v>
      </c>
      <c r="AI230" s="326">
        <f t="shared" si="133"/>
        <v>0.82913055375184996</v>
      </c>
      <c r="AJ230" s="391">
        <f t="shared" si="134"/>
        <v>0.80064560758489933</v>
      </c>
      <c r="AK230" s="335">
        <f t="shared" si="135"/>
        <v>0.38712714127942344</v>
      </c>
      <c r="AL230" s="41">
        <f t="shared" si="136"/>
        <v>0.12154146149379462</v>
      </c>
      <c r="AM230" s="8" cm="1">
        <f t="array" ref="AM230">Balance($B$8,$B$11,$B$12,$H$7,B230,AK230,AL230)</f>
        <v>1.4790935792526472</v>
      </c>
      <c r="AN230" s="8" cm="1">
        <f t="array" ref="AN230">getStorageByWaterLevel(B229)</f>
        <v>0.49456403371599889</v>
      </c>
    </row>
    <row r="231" spans="1:40" x14ac:dyDescent="0.25">
      <c r="A231" s="115"/>
      <c r="B231" s="326">
        <f t="shared" si="107"/>
        <v>1021.7573121948654</v>
      </c>
      <c r="C231" s="326">
        <f t="shared" si="108"/>
        <v>1020.367740249434</v>
      </c>
      <c r="D231" s="326">
        <f t="shared" si="109"/>
        <v>1.9845120502175095</v>
      </c>
      <c r="E231" s="326">
        <f t="shared" si="76"/>
        <v>19.465367399254241</v>
      </c>
      <c r="F231" s="326">
        <f t="shared" si="110"/>
        <v>19.465367399254241</v>
      </c>
      <c r="G231" s="326">
        <f t="shared" si="111"/>
        <v>44.26186550153075</v>
      </c>
      <c r="H231" s="311">
        <f t="shared" si="112"/>
        <v>0.02</v>
      </c>
      <c r="I231" s="326">
        <f t="shared" si="113"/>
        <v>1.1116575563451989</v>
      </c>
      <c r="J231" s="326">
        <f t="shared" si="73"/>
        <v>42.18</v>
      </c>
      <c r="K231" s="333">
        <f t="shared" si="114"/>
        <v>1</v>
      </c>
      <c r="L231" s="321">
        <f t="shared" si="115"/>
        <v>2.0045120502175093</v>
      </c>
      <c r="M231" s="321">
        <f t="shared" si="116"/>
        <v>1.9945120502175095</v>
      </c>
      <c r="N231" s="326">
        <f t="shared" si="117"/>
        <v>2.83182525295258E-2</v>
      </c>
      <c r="O231" s="326">
        <f t="shared" si="74"/>
        <v>1.0016492211610967E-3</v>
      </c>
      <c r="P231" s="330">
        <f t="shared" si="77"/>
        <v>33.871432400488423</v>
      </c>
      <c r="Q231" s="326">
        <f t="shared" si="118"/>
        <v>1.4186628534034469</v>
      </c>
      <c r="R231" s="276">
        <f>IF(H231&gt;0, rate1(1,$L$52,$L$51,$L$54,L231,$L$53,$L$50,P231),"")</f>
        <v>2354.2847829722054</v>
      </c>
      <c r="S231" s="321">
        <f t="shared" si="119"/>
        <v>0.60159545147637183</v>
      </c>
      <c r="T231" s="321">
        <f t="shared" si="120"/>
        <v>7.1079139619427134E-2</v>
      </c>
      <c r="U231" s="326">
        <f t="shared" si="121"/>
        <v>1.9845120502175093</v>
      </c>
      <c r="V231" s="334">
        <f t="shared" si="122"/>
        <v>1.9845120502175093</v>
      </c>
      <c r="W231" s="326">
        <f t="shared" si="123"/>
        <v>2.3695639774290456E-4</v>
      </c>
      <c r="X231" s="326">
        <f t="shared" si="124"/>
        <v>0.7661658923847483</v>
      </c>
      <c r="Y231" s="326">
        <f t="shared" si="78"/>
        <v>33.53263754767648</v>
      </c>
      <c r="Z231" s="107">
        <f>IF(H231&gt;0, rate1(1,$L$52,$L$51,$L$54,U231,$L$53,$L$50,Y231),"")</f>
        <v>2336.2378146599667</v>
      </c>
      <c r="AA231" s="334">
        <f t="shared" si="125"/>
        <v>0.32740861870699384</v>
      </c>
      <c r="AB231" s="334">
        <f t="shared" si="126"/>
        <v>3.5230364874342242E-4</v>
      </c>
      <c r="AC231" s="326">
        <f t="shared" si="127"/>
        <v>7.1079139619427134E-2</v>
      </c>
      <c r="AD231" s="326">
        <f t="shared" si="128"/>
        <v>0.28137650662464775</v>
      </c>
      <c r="AE231" s="326">
        <f t="shared" si="129"/>
        <v>289.78912209494393</v>
      </c>
      <c r="AF231" s="326">
        <f t="shared" si="130"/>
        <v>1021.7145513077755</v>
      </c>
      <c r="AG231" s="326">
        <f t="shared" si="131"/>
        <v>1020.2966611098145</v>
      </c>
      <c r="AH231" s="326">
        <f t="shared" si="132"/>
        <v>2.0046313676700831</v>
      </c>
      <c r="AI231" s="326">
        <f t="shared" si="133"/>
        <v>30.191394063080214</v>
      </c>
      <c r="AJ231" s="391">
        <f t="shared" si="134"/>
        <v>0.80903210593575492</v>
      </c>
      <c r="AK231" s="335">
        <f t="shared" si="135"/>
        <v>0.3871627462219695</v>
      </c>
      <c r="AL231" s="41">
        <f t="shared" si="136"/>
        <v>0.12157643422055188</v>
      </c>
      <c r="AM231" s="8" cm="1">
        <f t="array" ref="AM231">Balance($B$8,$B$11,$B$12,$H$7,B231,AK231,AL231)</f>
        <v>1.493972605587609</v>
      </c>
      <c r="AN231" s="8" cm="1">
        <f t="array" ref="AN231">getStorageByWaterLevel(B230)</f>
        <v>0.53554431650790701</v>
      </c>
    </row>
    <row r="232" spans="1:40" x14ac:dyDescent="0.25">
      <c r="A232" s="115"/>
      <c r="B232" s="326">
        <f t="shared" si="107"/>
        <v>1021.7145513077755</v>
      </c>
      <c r="C232" s="326">
        <f t="shared" si="108"/>
        <v>1020.2966611098145</v>
      </c>
      <c r="D232" s="326">
        <f t="shared" si="109"/>
        <v>2.0046313676700831</v>
      </c>
      <c r="E232" s="326">
        <f t="shared" si="76"/>
        <v>19.465367399254241</v>
      </c>
      <c r="F232" s="326">
        <f t="shared" si="110"/>
        <v>19.465367399254241</v>
      </c>
      <c r="G232" s="326">
        <f t="shared" si="111"/>
        <v>45.608126802903534</v>
      </c>
      <c r="H232" s="311">
        <f t="shared" si="112"/>
        <v>0.02</v>
      </c>
      <c r="I232" s="326">
        <f t="shared" si="113"/>
        <v>1.1343121583688116</v>
      </c>
      <c r="J232" s="326">
        <f t="shared" si="73"/>
        <v>42.18</v>
      </c>
      <c r="K232" s="333">
        <f t="shared" si="114"/>
        <v>1</v>
      </c>
      <c r="L232" s="321">
        <f t="shared" si="115"/>
        <v>2.0246313676700831</v>
      </c>
      <c r="M232" s="321">
        <f t="shared" si="116"/>
        <v>2.0146313676700833</v>
      </c>
      <c r="N232" s="326">
        <f t="shared" si="117"/>
        <v>2.8607058918409312E-2</v>
      </c>
      <c r="O232" s="326">
        <f t="shared" si="74"/>
        <v>1.0016492211610967E-3</v>
      </c>
      <c r="P232" s="330">
        <f t="shared" si="77"/>
        <v>34.326839293144062</v>
      </c>
      <c r="Q232" s="326">
        <f t="shared" si="118"/>
        <v>2.7514000330208717</v>
      </c>
      <c r="R232" s="276">
        <f>IF(H232&gt;0, rate1(1,$L$52,$L$51,$L$54,L232,$L$53,$L$50,P232),"")</f>
        <v>2378.4099659677563</v>
      </c>
      <c r="S232" s="321">
        <f t="shared" si="119"/>
        <v>1.1549185701637319</v>
      </c>
      <c r="T232" s="321">
        <f t="shared" si="120"/>
        <v>-0.18465868157816584</v>
      </c>
      <c r="U232" s="326">
        <f t="shared" si="121"/>
        <v>2.0046313676700831</v>
      </c>
      <c r="V232" s="334">
        <f t="shared" si="122"/>
        <v>2.0046313676700831</v>
      </c>
      <c r="W232" s="326">
        <f t="shared" si="123"/>
        <v>2.4178536045749155E-4</v>
      </c>
      <c r="X232" s="326">
        <f t="shared" si="124"/>
        <v>2.0856393731319827</v>
      </c>
      <c r="Y232" s="326">
        <f t="shared" si="78"/>
        <v>33.986909656430804</v>
      </c>
      <c r="Z232" s="107">
        <f>IF(H232&gt;0, rate1(1,$L$52,$L$51,$L$54,U232,$L$53,$L$50,Y232),"")</f>
        <v>2360.4166335347736</v>
      </c>
      <c r="AA232" s="334">
        <f t="shared" si="125"/>
        <v>0.8821346733517027</v>
      </c>
      <c r="AB232" s="334">
        <f t="shared" si="126"/>
        <v>2.0513697058589914E-3</v>
      </c>
      <c r="AC232" s="326">
        <f t="shared" si="127"/>
        <v>2.0513697058589914E-3</v>
      </c>
      <c r="AD232" s="326">
        <f t="shared" si="128"/>
        <v>9.7495833846416247</v>
      </c>
      <c r="AE232" s="326">
        <f t="shared" si="129"/>
        <v>258.93999550590252</v>
      </c>
      <c r="AF232" s="326">
        <f t="shared" si="130"/>
        <v>1021.741106996988</v>
      </c>
      <c r="AG232" s="326">
        <f t="shared" si="131"/>
        <v>1020.2946097401086</v>
      </c>
      <c r="AH232" s="326">
        <f t="shared" si="132"/>
        <v>2.0247528961501828</v>
      </c>
      <c r="AI232" s="326">
        <f t="shared" si="133"/>
        <v>0.86249626229778475</v>
      </c>
      <c r="AJ232" s="391">
        <f t="shared" si="134"/>
        <v>0.80927168823083762</v>
      </c>
      <c r="AK232" s="335">
        <f t="shared" si="135"/>
        <v>0.38849907364529329</v>
      </c>
      <c r="AL232" s="41">
        <f t="shared" si="136"/>
        <v>0.1228499072221326</v>
      </c>
      <c r="AM232" s="8" cm="1">
        <f t="array" ref="AM232">Balance($B$8,$B$11,$B$12,$H$7,B232,AK232,AL232)</f>
        <v>1.5105171467134593</v>
      </c>
      <c r="AN232" s="8" cm="1">
        <f t="array" ref="AN232">getStorageByWaterLevel(B231)</f>
        <v>0.54135695203098055</v>
      </c>
    </row>
    <row r="233" spans="1:40" x14ac:dyDescent="0.25">
      <c r="A233" s="115"/>
      <c r="B233" s="326">
        <f t="shared" si="107"/>
        <v>1021.741106996988</v>
      </c>
      <c r="C233" s="326">
        <f t="shared" si="108"/>
        <v>1020.2946097401086</v>
      </c>
      <c r="D233" s="326">
        <f t="shared" si="109"/>
        <v>2.0247528961501828</v>
      </c>
      <c r="E233" s="326">
        <f t="shared" si="76"/>
        <v>19.465367399254241</v>
      </c>
      <c r="F233" s="326">
        <f t="shared" si="110"/>
        <v>19.465367399254241</v>
      </c>
      <c r="G233" s="326">
        <f t="shared" si="111"/>
        <v>44.278048618246565</v>
      </c>
      <c r="H233" s="311">
        <f t="shared" si="112"/>
        <v>0.02</v>
      </c>
      <c r="I233" s="326">
        <f t="shared" si="113"/>
        <v>1.1571978055035288</v>
      </c>
      <c r="J233" s="326">
        <f t="shared" si="73"/>
        <v>42.18</v>
      </c>
      <c r="K233" s="333">
        <f t="shared" si="114"/>
        <v>-1</v>
      </c>
      <c r="L233" s="321">
        <f t="shared" si="115"/>
        <v>2.0047528961501828</v>
      </c>
      <c r="M233" s="321">
        <f t="shared" si="116"/>
        <v>2.014752896150183</v>
      </c>
      <c r="N233" s="326">
        <f t="shared" si="117"/>
        <v>-2.8261471970083551E-2</v>
      </c>
      <c r="O233" s="326">
        <f t="shared" si="74"/>
        <v>1.0016492211610967E-3</v>
      </c>
      <c r="P233" s="330">
        <f t="shared" si="77"/>
        <v>34.103380557654418</v>
      </c>
      <c r="Q233" s="326">
        <f t="shared" si="118"/>
        <v>2.7595317055031288</v>
      </c>
      <c r="R233" s="276">
        <f>IF(H233&gt;0, rate1(1,$L$52,$L$51,$L$54,L233,$L$53,$L$50,P233),"")</f>
        <v>2366.5912920071969</v>
      </c>
      <c r="S233" s="321">
        <f t="shared" si="119"/>
        <v>1.1641165629656025</v>
      </c>
      <c r="T233" s="321">
        <f t="shared" si="120"/>
        <v>0.17220365488647801</v>
      </c>
      <c r="U233" s="326">
        <f t="shared" si="121"/>
        <v>2.0247528961501828</v>
      </c>
      <c r="V233" s="334">
        <f t="shared" si="122"/>
        <v>2.0247528961501828</v>
      </c>
      <c r="W233" s="326">
        <f t="shared" si="123"/>
        <v>2.4666357180302967E-4</v>
      </c>
      <c r="X233" s="326">
        <f t="shared" si="124"/>
        <v>3.4320154599352648</v>
      </c>
      <c r="Y233" s="326">
        <f t="shared" si="78"/>
        <v>34.442757309760815</v>
      </c>
      <c r="Z233" s="107">
        <f>IF(H233&gt;0, rate1(1,$L$52,$L$51,$L$54,U233,$L$53,$L$50,Y233),"")</f>
        <v>2384.5264346413387</v>
      </c>
      <c r="AA233" s="334">
        <f t="shared" si="125"/>
        <v>1.4369161847443876</v>
      </c>
      <c r="AB233" s="334">
        <f t="shared" si="126"/>
        <v>-5.6455581279813913E-4</v>
      </c>
      <c r="AC233" s="326">
        <f t="shared" si="127"/>
        <v>0.17220365488647801</v>
      </c>
      <c r="AD233" s="326">
        <f t="shared" si="128"/>
        <v>-0.11614155351804013</v>
      </c>
      <c r="AE233" s="326">
        <f t="shared" si="129"/>
        <v>-113.23317604459503</v>
      </c>
      <c r="AF233" s="326">
        <f t="shared" si="130"/>
        <v>1021.5406418701315</v>
      </c>
      <c r="AG233" s="326">
        <f t="shared" si="131"/>
        <v>1020.1224060852221</v>
      </c>
      <c r="AH233" s="326">
        <f t="shared" si="132"/>
        <v>2.0048756504185055</v>
      </c>
      <c r="AI233" s="326">
        <f t="shared" si="133"/>
        <v>72.764425132497408</v>
      </c>
      <c r="AJ233" s="391">
        <f t="shared" si="134"/>
        <v>0.82948402854542025</v>
      </c>
      <c r="AK233" s="335">
        <f t="shared" si="135"/>
        <v>0.38853841048419119</v>
      </c>
      <c r="AL233" s="41">
        <f t="shared" si="136"/>
        <v>0.12288628731447632</v>
      </c>
      <c r="AM233" s="8" cm="1">
        <f t="array" ref="AM233">Balance($B$8,$B$11,$B$12,$H$7,B233,AK233,AL233)</f>
        <v>1.4969883883944877</v>
      </c>
      <c r="AN233" s="8" cm="1">
        <f t="array" ref="AN233">getStorageByWaterLevel(B232)</f>
        <v>0.54971807307305787</v>
      </c>
    </row>
    <row r="234" spans="1:40" x14ac:dyDescent="0.25">
      <c r="A234" s="115"/>
      <c r="B234" s="326">
        <f t="shared" si="107"/>
        <v>1021.5406418701315</v>
      </c>
      <c r="C234" s="326">
        <f t="shared" si="108"/>
        <v>1020.1224060852221</v>
      </c>
      <c r="D234" s="326">
        <f t="shared" si="109"/>
        <v>2.0048756504185055</v>
      </c>
      <c r="E234" s="326">
        <f t="shared" si="76"/>
        <v>19.465367399254241</v>
      </c>
      <c r="F234" s="326">
        <f t="shared" si="110"/>
        <v>19.465367399254241</v>
      </c>
      <c r="G234" s="326">
        <f t="shared" si="111"/>
        <v>42.973942157769187</v>
      </c>
      <c r="H234" s="311">
        <f t="shared" si="112"/>
        <v>0.02</v>
      </c>
      <c r="I234" s="326">
        <f t="shared" si="113"/>
        <v>1.1345886279274964</v>
      </c>
      <c r="J234" s="326">
        <f t="shared" si="73"/>
        <v>42.18</v>
      </c>
      <c r="K234" s="333">
        <f t="shared" si="114"/>
        <v>-1</v>
      </c>
      <c r="L234" s="321">
        <f t="shared" si="115"/>
        <v>1.9848756504185054</v>
      </c>
      <c r="M234" s="321">
        <f t="shared" si="116"/>
        <v>1.9948756504185055</v>
      </c>
      <c r="N234" s="326">
        <f t="shared" si="117"/>
        <v>-2.7985730585385671E-2</v>
      </c>
      <c r="O234" s="326">
        <f t="shared" si="74"/>
        <v>1.0016492211610967E-3</v>
      </c>
      <c r="P234" s="330">
        <f t="shared" si="77"/>
        <v>33.654182682787663</v>
      </c>
      <c r="Q234" s="326">
        <f t="shared" si="118"/>
        <v>1.4425113520825761</v>
      </c>
      <c r="R234" s="276">
        <f>IF(H234&gt;0, rate1(1,$L$52,$L$51,$L$54,L234,$L$53,$L$50,P234),"")</f>
        <v>2342.7220881623543</v>
      </c>
      <c r="S234" s="321">
        <f t="shared" si="119"/>
        <v>0.61472773752505561</v>
      </c>
      <c r="T234" s="321">
        <f t="shared" si="120"/>
        <v>-7.2638840921504647E-2</v>
      </c>
      <c r="U234" s="326">
        <f t="shared" si="121"/>
        <v>2.0048756504185055</v>
      </c>
      <c r="V234" s="334">
        <f t="shared" si="122"/>
        <v>2.0048756504185055</v>
      </c>
      <c r="W234" s="326">
        <f t="shared" si="123"/>
        <v>2.4184429158191634E-4</v>
      </c>
      <c r="X234" s="326">
        <f t="shared" si="124"/>
        <v>2.1018238696611675</v>
      </c>
      <c r="Y234" s="326">
        <f t="shared" si="78"/>
        <v>33.992434686173524</v>
      </c>
      <c r="Z234" s="107">
        <f>IF(H234&gt;0, rate1(1,$L$52,$L$51,$L$54,U234,$L$53,$L$50,Y234),"")</f>
        <v>2360.7097664720263</v>
      </c>
      <c r="AA234" s="334">
        <f t="shared" si="125"/>
        <v>0.8888696249163589</v>
      </c>
      <c r="AB234" s="334">
        <f t="shared" si="126"/>
        <v>2.1762213202276585E-3</v>
      </c>
      <c r="AC234" s="326">
        <f t="shared" si="127"/>
        <v>2.1762213202276585E-3</v>
      </c>
      <c r="AD234" s="326">
        <f t="shared" si="128"/>
        <v>-9.1902417341944638</v>
      </c>
      <c r="AE234" s="326">
        <f t="shared" si="129"/>
        <v>-104.0727907149126</v>
      </c>
      <c r="AF234" s="326">
        <f t="shared" si="130"/>
        <v>1021.5104799182259</v>
      </c>
      <c r="AG234" s="326">
        <f t="shared" si="131"/>
        <v>1020.1202298639018</v>
      </c>
      <c r="AH234" s="326">
        <f t="shared" si="132"/>
        <v>1.984996210514627</v>
      </c>
      <c r="AI234" s="326">
        <f t="shared" si="133"/>
        <v>0.92892850211469169</v>
      </c>
      <c r="AJ234" s="391">
        <f t="shared" si="134"/>
        <v>0.82974206424045216</v>
      </c>
      <c r="AK234" s="335">
        <f t="shared" si="135"/>
        <v>0.39176027723788664</v>
      </c>
      <c r="AL234" s="41">
        <f t="shared" si="136"/>
        <v>0.12595549076656506</v>
      </c>
      <c r="AM234" s="8" cm="1">
        <f t="array" ref="AM234">Balance($B$8,$B$11,$B$12,$H$7,B234,AK234,AL234)</f>
        <v>1.5868151022674535</v>
      </c>
      <c r="AN234" s="8" cm="1">
        <f t="array" ref="AN234">getStorageByWaterLevel(B233)</f>
        <v>0.54451809304307863</v>
      </c>
    </row>
    <row r="235" spans="1:40" x14ac:dyDescent="0.25">
      <c r="A235" s="115"/>
      <c r="B235" s="326">
        <f t="shared" si="107"/>
        <v>1021.5104799182259</v>
      </c>
      <c r="C235" s="326">
        <f t="shared" si="108"/>
        <v>1020.1202298639018</v>
      </c>
      <c r="D235" s="326">
        <f t="shared" si="109"/>
        <v>1.984996210514627</v>
      </c>
      <c r="E235" s="326">
        <f t="shared" si="76"/>
        <v>19.465367399254241</v>
      </c>
      <c r="F235" s="326">
        <f t="shared" si="110"/>
        <v>19.465367399254241</v>
      </c>
      <c r="G235" s="326">
        <f t="shared" si="111"/>
        <v>44.293947273511378</v>
      </c>
      <c r="H235" s="311">
        <f t="shared" si="112"/>
        <v>0.02</v>
      </c>
      <c r="I235" s="326">
        <f t="shared" si="113"/>
        <v>1.1122000434592338</v>
      </c>
      <c r="J235" s="326">
        <f t="shared" si="73"/>
        <v>42.18</v>
      </c>
      <c r="K235" s="333">
        <f t="shared" si="114"/>
        <v>1</v>
      </c>
      <c r="L235" s="321">
        <f t="shared" si="115"/>
        <v>2.0049962105146268</v>
      </c>
      <c r="M235" s="321">
        <f t="shared" si="116"/>
        <v>1.9949962105146271</v>
      </c>
      <c r="N235" s="326">
        <f t="shared" si="117"/>
        <v>2.8325201924277454E-2</v>
      </c>
      <c r="O235" s="326">
        <f t="shared" si="74"/>
        <v>1.0016492211610967E-3</v>
      </c>
      <c r="P235" s="330">
        <f t="shared" si="77"/>
        <v>33.882373614582015</v>
      </c>
      <c r="Q235" s="326">
        <f t="shared" si="118"/>
        <v>1.4504207954639483</v>
      </c>
      <c r="R235" s="276">
        <f>IF(H235&gt;0, rate1(1,$L$52,$L$51,$L$54,L235,$L$53,$L$50,P235),"")</f>
        <v>2354.866184327956</v>
      </c>
      <c r="S235" s="321">
        <f t="shared" si="119"/>
        <v>0.61491080851243973</v>
      </c>
      <c r="T235" s="321">
        <f t="shared" si="120"/>
        <v>7.3554912862810018E-2</v>
      </c>
      <c r="U235" s="326">
        <f t="shared" si="121"/>
        <v>1.9849962105146268</v>
      </c>
      <c r="V235" s="334">
        <f t="shared" si="122"/>
        <v>1.9849962105146268</v>
      </c>
      <c r="W235" s="326">
        <f t="shared" si="123"/>
        <v>2.370720320872266E-4</v>
      </c>
      <c r="X235" s="326">
        <f t="shared" si="124"/>
        <v>0.79760621797541376</v>
      </c>
      <c r="Y235" s="326">
        <f t="shared" si="78"/>
        <v>33.543551364739727</v>
      </c>
      <c r="Z235" s="107">
        <f>IF(H235&gt;0, rate1(1,$L$52,$L$51,$L$54,U235,$L$53,$L$50,Y235),"")</f>
        <v>2336.8205012224198</v>
      </c>
      <c r="AA235" s="334">
        <f t="shared" si="125"/>
        <v>0.34075914447318528</v>
      </c>
      <c r="AB235" s="334">
        <f t="shared" si="126"/>
        <v>3.5961368307153353E-4</v>
      </c>
      <c r="AC235" s="326">
        <f t="shared" si="127"/>
        <v>7.3554912862810018E-2</v>
      </c>
      <c r="AD235" s="326">
        <f t="shared" si="128"/>
        <v>0.27190569904287343</v>
      </c>
      <c r="AE235" s="326">
        <f t="shared" si="129"/>
        <v>249.88791031091353</v>
      </c>
      <c r="AF235" s="326">
        <f t="shared" si="130"/>
        <v>1021.4652502072873</v>
      </c>
      <c r="AG235" s="326">
        <f t="shared" si="131"/>
        <v>1020.046674951039</v>
      </c>
      <c r="AH235" s="326">
        <f t="shared" si="132"/>
        <v>2.0051155812912054</v>
      </c>
      <c r="AI235" s="326">
        <f t="shared" si="133"/>
        <v>31.235283496077507</v>
      </c>
      <c r="AJ235" s="391">
        <f t="shared" si="134"/>
        <v>0.83841853187825144</v>
      </c>
      <c r="AK235" s="335">
        <f t="shared" si="135"/>
        <v>0.39180019695760521</v>
      </c>
      <c r="AL235" s="41">
        <f t="shared" si="136"/>
        <v>0.12599467297078426</v>
      </c>
      <c r="AM235" s="8" cm="1">
        <f t="array" ref="AM235">Balance($B$8,$B$11,$B$12,$H$7,B235,AK235,AL235)</f>
        <v>1.6022719470014988</v>
      </c>
      <c r="AN235" s="8" cm="1">
        <f t="array" ref="AN235">getStorageByWaterLevel(B234)</f>
        <v>0.58437906519094973</v>
      </c>
    </row>
    <row r="236" spans="1:40" x14ac:dyDescent="0.25">
      <c r="A236" s="115"/>
      <c r="B236" s="326">
        <f t="shared" si="107"/>
        <v>1021.4652502072873</v>
      </c>
      <c r="C236" s="326">
        <f t="shared" si="108"/>
        <v>1020.046674951039</v>
      </c>
      <c r="D236" s="326">
        <f t="shared" si="109"/>
        <v>2.0051155812912054</v>
      </c>
      <c r="E236" s="326">
        <f t="shared" si="76"/>
        <v>19.465367399254241</v>
      </c>
      <c r="F236" s="326">
        <f t="shared" si="110"/>
        <v>19.465367399254241</v>
      </c>
      <c r="G236" s="326">
        <f t="shared" si="111"/>
        <v>45.640859360942514</v>
      </c>
      <c r="H236" s="311">
        <f t="shared" si="112"/>
        <v>0.02</v>
      </c>
      <c r="I236" s="326">
        <f t="shared" si="113"/>
        <v>1.1348602049986767</v>
      </c>
      <c r="J236" s="326">
        <f t="shared" si="73"/>
        <v>42.18</v>
      </c>
      <c r="K236" s="333">
        <f t="shared" si="114"/>
        <v>1</v>
      </c>
      <c r="L236" s="321">
        <f t="shared" si="115"/>
        <v>2.0251155812912054</v>
      </c>
      <c r="M236" s="321">
        <f t="shared" si="116"/>
        <v>2.0151155812912052</v>
      </c>
      <c r="N236" s="326">
        <f t="shared" si="117"/>
        <v>2.8614010250853195E-2</v>
      </c>
      <c r="O236" s="326">
        <f t="shared" si="74"/>
        <v>1.0016492211610967E-3</v>
      </c>
      <c r="P236" s="330">
        <f t="shared" si="77"/>
        <v>34.337818361579444</v>
      </c>
      <c r="Q236" s="326">
        <f t="shared" si="118"/>
        <v>2.783805403746193</v>
      </c>
      <c r="R236" s="276">
        <f>IF(H236&gt;0, rate1(1,$L$52,$L$51,$L$54,L236,$L$53,$L$50,P236),"")</f>
        <v>2378.9897028622158</v>
      </c>
      <c r="S236" s="321">
        <f t="shared" si="119"/>
        <v>1.168236184003792</v>
      </c>
      <c r="T236" s="321">
        <f t="shared" si="120"/>
        <v>-0.17008237805850515</v>
      </c>
      <c r="U236" s="326">
        <f t="shared" si="121"/>
        <v>2.0051155812912054</v>
      </c>
      <c r="V236" s="334">
        <f t="shared" si="122"/>
        <v>2.0051155812912054</v>
      </c>
      <c r="W236" s="326">
        <f t="shared" si="123"/>
        <v>2.4190217984276785E-4</v>
      </c>
      <c r="X236" s="326">
        <f t="shared" si="124"/>
        <v>2.1177238804821954</v>
      </c>
      <c r="Y236" s="326">
        <f t="shared" si="78"/>
        <v>33.997861506874791</v>
      </c>
      <c r="Z236" s="107">
        <f>IF(H236&gt;0, rate1(1,$L$52,$L$51,$L$54,U236,$L$53,$L$50,Y236),"")</f>
        <v>2360.9976669863013</v>
      </c>
      <c r="AA236" s="334">
        <f t="shared" si="125"/>
        <v>0.89548459347760945</v>
      </c>
      <c r="AB236" s="334">
        <f t="shared" si="126"/>
        <v>2.3145121651604985E-3</v>
      </c>
      <c r="AC236" s="326">
        <f t="shared" si="127"/>
        <v>2.3145121651604985E-3</v>
      </c>
      <c r="AD236" s="326">
        <f t="shared" si="128"/>
        <v>8.6411297814946302</v>
      </c>
      <c r="AE236" s="326">
        <f t="shared" si="129"/>
        <v>220.6217874820141</v>
      </c>
      <c r="AF236" s="326">
        <f t="shared" si="130"/>
        <v>1021.491549705373</v>
      </c>
      <c r="AG236" s="326">
        <f t="shared" si="131"/>
        <v>1020.0443604388738</v>
      </c>
      <c r="AH236" s="326">
        <f t="shared" si="132"/>
        <v>2.0252371628629637</v>
      </c>
      <c r="AI236" s="326">
        <f t="shared" si="133"/>
        <v>0.97289709256658696</v>
      </c>
      <c r="AJ236" s="391">
        <f t="shared" si="134"/>
        <v>0.83868878107063105</v>
      </c>
      <c r="AK236" s="335">
        <f t="shared" si="135"/>
        <v>0.39318373095785364</v>
      </c>
      <c r="AL236" s="41">
        <f t="shared" si="136"/>
        <v>0.12731217722864882</v>
      </c>
      <c r="AM236" s="8" cm="1">
        <f t="array" ref="AM236">Balance($B$8,$B$11,$B$12,$H$7,B236,AK236,AL236)</f>
        <v>1.620288540764552</v>
      </c>
      <c r="AN236" s="8" cm="1">
        <f t="array" ref="AN236">getStorageByWaterLevel(B235)</f>
        <v>0.59049766770071999</v>
      </c>
    </row>
    <row r="237" spans="1:40" x14ac:dyDescent="0.25">
      <c r="A237" s="115"/>
      <c r="B237" s="326">
        <f t="shared" si="107"/>
        <v>1021.491549705373</v>
      </c>
      <c r="C237" s="326">
        <f t="shared" si="108"/>
        <v>1020.0443604388738</v>
      </c>
      <c r="D237" s="326">
        <f t="shared" si="109"/>
        <v>2.0252371628629637</v>
      </c>
      <c r="E237" s="326">
        <f t="shared" si="76"/>
        <v>19.465367399254241</v>
      </c>
      <c r="F237" s="326">
        <f t="shared" si="110"/>
        <v>19.465367399254241</v>
      </c>
      <c r="G237" s="326">
        <f t="shared" si="111"/>
        <v>44.310145263293904</v>
      </c>
      <c r="H237" s="311">
        <f t="shared" si="112"/>
        <v>0.02</v>
      </c>
      <c r="I237" s="326">
        <f t="shared" si="113"/>
        <v>1.1577514131993667</v>
      </c>
      <c r="J237" s="326">
        <f t="shared" si="73"/>
        <v>42.18</v>
      </c>
      <c r="K237" s="333">
        <f t="shared" si="114"/>
        <v>-1</v>
      </c>
      <c r="L237" s="321">
        <f t="shared" si="115"/>
        <v>2.0052371628629637</v>
      </c>
      <c r="M237" s="321">
        <f t="shared" si="116"/>
        <v>2.0152371628629639</v>
      </c>
      <c r="N237" s="326">
        <f t="shared" si="117"/>
        <v>-2.8268189227751872E-2</v>
      </c>
      <c r="O237" s="326">
        <f t="shared" si="74"/>
        <v>1.0016492211610967E-3</v>
      </c>
      <c r="P237" s="330">
        <f t="shared" si="77"/>
        <v>34.114342893478664</v>
      </c>
      <c r="Q237" s="326">
        <f t="shared" si="118"/>
        <v>2.7919445398240939</v>
      </c>
      <c r="R237" s="276">
        <f>IF(H237&gt;0, rate1(1,$L$52,$L$51,$L$54,L237,$L$53,$L$50,P237),"")</f>
        <v>2367.1719419831861</v>
      </c>
      <c r="S237" s="321">
        <f t="shared" si="119"/>
        <v>1.1775011091356331</v>
      </c>
      <c r="T237" s="321">
        <f t="shared" si="120"/>
        <v>0.1592564089622191</v>
      </c>
      <c r="U237" s="326">
        <f t="shared" si="121"/>
        <v>2.0252371628629637</v>
      </c>
      <c r="V237" s="334">
        <f t="shared" si="122"/>
        <v>2.0252371628629637</v>
      </c>
      <c r="W237" s="326">
        <f t="shared" si="123"/>
        <v>2.4678157656454758E-4</v>
      </c>
      <c r="X237" s="326">
        <f t="shared" si="124"/>
        <v>3.464750808830793</v>
      </c>
      <c r="Y237" s="326">
        <f t="shared" si="78"/>
        <v>34.45374695505997</v>
      </c>
      <c r="Z237" s="107">
        <f>IF(H237&gt;0, rate1(1,$L$52,$L$51,$L$54,U237,$L$53,$L$50,Y237),"")</f>
        <v>2385.1057990055906</v>
      </c>
      <c r="AA237" s="334">
        <f t="shared" si="125"/>
        <v>1.4502694506406448</v>
      </c>
      <c r="AB237" s="334">
        <f t="shared" si="126"/>
        <v>-5.4807532736992476E-4</v>
      </c>
      <c r="AC237" s="326">
        <f t="shared" si="127"/>
        <v>0.1592564089622191</v>
      </c>
      <c r="AD237" s="326">
        <f t="shared" si="128"/>
        <v>-0.12558364294616653</v>
      </c>
      <c r="AE237" s="326">
        <f t="shared" si="129"/>
        <v>-108.51845571307078</v>
      </c>
      <c r="AF237" s="326">
        <f t="shared" si="130"/>
        <v>1021.3040251071831</v>
      </c>
      <c r="AG237" s="326">
        <f t="shared" si="131"/>
        <v>1019.8851040299116</v>
      </c>
      <c r="AH237" s="326">
        <f t="shared" si="132"/>
        <v>2.0053599704639931</v>
      </c>
      <c r="AI237" s="326">
        <f t="shared" si="133"/>
        <v>67.277076978529962</v>
      </c>
      <c r="AJ237" s="391">
        <f t="shared" si="134"/>
        <v>0.85737685800911156</v>
      </c>
      <c r="AK237" s="335">
        <f t="shared" si="135"/>
        <v>0.39322813481722813</v>
      </c>
      <c r="AL237" s="41">
        <f t="shared" si="136"/>
        <v>0.12735321402801328</v>
      </c>
      <c r="AM237" s="8" cm="1">
        <f t="array" ref="AM237">Balance($B$8,$B$11,$B$12,$H$7,B237,AK237,AL237)</f>
        <v>1.6064369215942582</v>
      </c>
      <c r="AN237" s="8" cm="1">
        <f t="array" ref="AN237">getStorageByWaterLevel(B236)</f>
        <v>0.59973226722956607</v>
      </c>
    </row>
    <row r="238" spans="1:40" x14ac:dyDescent="0.25">
      <c r="A238" s="115"/>
      <c r="B238" s="326">
        <f t="shared" si="107"/>
        <v>1021.3040251071831</v>
      </c>
      <c r="C238" s="326">
        <f t="shared" si="108"/>
        <v>1019.8851040299116</v>
      </c>
      <c r="D238" s="326">
        <f t="shared" si="109"/>
        <v>2.0053599704639931</v>
      </c>
      <c r="E238" s="326">
        <f t="shared" si="76"/>
        <v>19.465367399254241</v>
      </c>
      <c r="F238" s="326">
        <f t="shared" si="110"/>
        <v>19.465367399254241</v>
      </c>
      <c r="G238" s="326">
        <f t="shared" si="111"/>
        <v>43.005409004675421</v>
      </c>
      <c r="H238" s="311">
        <f t="shared" si="112"/>
        <v>0.02</v>
      </c>
      <c r="I238" s="326">
        <f t="shared" si="113"/>
        <v>1.1351368618171365</v>
      </c>
      <c r="J238" s="326">
        <f t="shared" si="73"/>
        <v>42.18</v>
      </c>
      <c r="K238" s="333">
        <f t="shared" si="114"/>
        <v>-1</v>
      </c>
      <c r="L238" s="321">
        <f t="shared" si="115"/>
        <v>1.985359970463993</v>
      </c>
      <c r="M238" s="321">
        <f t="shared" si="116"/>
        <v>1.995359970463993</v>
      </c>
      <c r="N238" s="326">
        <f t="shared" si="117"/>
        <v>-2.7992449741285341E-2</v>
      </c>
      <c r="O238" s="326">
        <f t="shared" si="74"/>
        <v>1.0016492211610967E-3</v>
      </c>
      <c r="P238" s="330">
        <f t="shared" si="77"/>
        <v>33.665109892347935</v>
      </c>
      <c r="Q238" s="326">
        <f t="shared" si="118"/>
        <v>1.4742913576365524</v>
      </c>
      <c r="R238" s="276">
        <f>IF(H238&gt;0, rate1(1,$L$52,$L$51,$L$54,L238,$L$53,$L$50,P238),"")</f>
        <v>2343.3045029216969</v>
      </c>
      <c r="S238" s="321">
        <f t="shared" si="119"/>
        <v>0.62811466741273081</v>
      </c>
      <c r="T238" s="321">
        <f t="shared" si="120"/>
        <v>-7.5271722997347412E-2</v>
      </c>
      <c r="U238" s="326">
        <f t="shared" si="121"/>
        <v>2.0053599704639931</v>
      </c>
      <c r="V238" s="334">
        <f t="shared" si="122"/>
        <v>2.0053599704639931</v>
      </c>
      <c r="W238" s="326">
        <f t="shared" si="123"/>
        <v>2.4196115088415127E-4</v>
      </c>
      <c r="X238" s="326">
        <f t="shared" si="124"/>
        <v>2.133923251340839</v>
      </c>
      <c r="Y238" s="326">
        <f t="shared" si="78"/>
        <v>34.003389389577379</v>
      </c>
      <c r="Z238" s="107">
        <f>IF(H238&gt;0, rate1(1,$L$52,$L$51,$L$54,U238,$L$53,$L$50,Y238),"")</f>
        <v>2361.2909066735106</v>
      </c>
      <c r="AA238" s="334">
        <f t="shared" si="125"/>
        <v>0.90222247860433591</v>
      </c>
      <c r="AB238" s="334">
        <f t="shared" si="126"/>
        <v>2.474609168144458E-3</v>
      </c>
      <c r="AC238" s="326">
        <f t="shared" si="127"/>
        <v>2.474609168144458E-3</v>
      </c>
      <c r="AD238" s="326">
        <f t="shared" si="128"/>
        <v>-8.0820843377852061</v>
      </c>
      <c r="AE238" s="326">
        <f t="shared" si="129"/>
        <v>-98.391771557706875</v>
      </c>
      <c r="AF238" s="326">
        <f t="shared" si="130"/>
        <v>1021.2735580482737</v>
      </c>
      <c r="AG238" s="326">
        <f t="shared" si="131"/>
        <v>1019.8826294207435</v>
      </c>
      <c r="AH238" s="326">
        <f t="shared" si="132"/>
        <v>1.9854805841412333</v>
      </c>
      <c r="AI238" s="326">
        <f t="shared" si="133"/>
        <v>1.0560339746964369</v>
      </c>
      <c r="AJ238" s="391">
        <f t="shared" si="134"/>
        <v>0.85767020077986056</v>
      </c>
      <c r="AK238" s="335">
        <f t="shared" si="135"/>
        <v>0.39620919187103659</v>
      </c>
      <c r="AL238" s="41">
        <f t="shared" si="136"/>
        <v>0.13019096113496767</v>
      </c>
      <c r="AM238" s="8" cm="1">
        <f t="array" ref="AM238">Balance($B$8,$B$11,$B$12,$H$7,B238,AK238,AL238)</f>
        <v>1.6928301746040728</v>
      </c>
      <c r="AN238" s="8" cm="1">
        <f t="array" ref="AN238">getStorageByWaterLevel(B237)</f>
        <v>0.59435400086353329</v>
      </c>
    </row>
    <row r="239" spans="1:40" x14ac:dyDescent="0.25">
      <c r="A239" s="115"/>
      <c r="B239" s="326">
        <f t="shared" si="107"/>
        <v>1021.2735580482737</v>
      </c>
      <c r="C239" s="326">
        <f t="shared" si="108"/>
        <v>1019.8826294207435</v>
      </c>
      <c r="D239" s="326">
        <f t="shared" si="109"/>
        <v>1.9854805841412333</v>
      </c>
      <c r="E239" s="326">
        <f t="shared" si="76"/>
        <v>19.465367399254241</v>
      </c>
      <c r="F239" s="326">
        <f t="shared" si="110"/>
        <v>19.465367399254241</v>
      </c>
      <c r="G239" s="326">
        <f t="shared" si="111"/>
        <v>44.326058689681943</v>
      </c>
      <c r="H239" s="311">
        <f t="shared" si="112"/>
        <v>0.02</v>
      </c>
      <c r="I239" s="326">
        <f t="shared" si="113"/>
        <v>1.1127429020241835</v>
      </c>
      <c r="J239" s="326">
        <f t="shared" si="73"/>
        <v>42.18</v>
      </c>
      <c r="K239" s="333">
        <f t="shared" si="114"/>
        <v>1</v>
      </c>
      <c r="L239" s="321">
        <f t="shared" si="115"/>
        <v>2.0054805841412331</v>
      </c>
      <c r="M239" s="321">
        <f t="shared" si="116"/>
        <v>1.9954805841412333</v>
      </c>
      <c r="N239" s="326">
        <f t="shared" si="117"/>
        <v>2.8332154409280275E-2</v>
      </c>
      <c r="O239" s="326">
        <f t="shared" si="74"/>
        <v>1.0016492211610967E-3</v>
      </c>
      <c r="P239" s="330">
        <f t="shared" si="77"/>
        <v>33.893320534874519</v>
      </c>
      <c r="Q239" s="326">
        <f t="shared" si="118"/>
        <v>1.4822081590627434</v>
      </c>
      <c r="R239" s="276">
        <f>IF(H239&gt;0, rate1(1,$L$52,$L$51,$L$54,L239,$L$53,$L$50,P239),"")</f>
        <v>2355.4478004182274</v>
      </c>
      <c r="S239" s="321">
        <f t="shared" si="119"/>
        <v>0.62823200522810052</v>
      </c>
      <c r="T239" s="321">
        <f t="shared" si="120"/>
        <v>7.6209234812328691E-2</v>
      </c>
      <c r="U239" s="326">
        <f t="shared" si="121"/>
        <v>1.9854805841412331</v>
      </c>
      <c r="V239" s="334">
        <f t="shared" si="122"/>
        <v>1.9854805841412331</v>
      </c>
      <c r="W239" s="326">
        <f t="shared" si="123"/>
        <v>2.3718774560865796E-4</v>
      </c>
      <c r="X239" s="326">
        <f t="shared" si="124"/>
        <v>0.8290757478213493</v>
      </c>
      <c r="Y239" s="326">
        <f t="shared" si="78"/>
        <v>33.554470880349598</v>
      </c>
      <c r="Z239" s="107">
        <f>IF(H239&gt;0, rate1(1,$L$52,$L$51,$L$54,U239,$L$53,$L$50,Y239),"")</f>
        <v>2337.4034033615521</v>
      </c>
      <c r="AA239" s="334">
        <f t="shared" si="125"/>
        <v>0.35411545507247821</v>
      </c>
      <c r="AB239" s="334">
        <f t="shared" si="126"/>
        <v>3.6722932522758239E-4</v>
      </c>
      <c r="AC239" s="326">
        <f t="shared" si="127"/>
        <v>7.6209234812328691E-2</v>
      </c>
      <c r="AD239" s="326">
        <f t="shared" si="128"/>
        <v>0.26243538659391596</v>
      </c>
      <c r="AE239" s="326">
        <f t="shared" si="129"/>
        <v>212.10249276712941</v>
      </c>
      <c r="AF239" s="326">
        <f t="shared" si="130"/>
        <v>1021.2256809678706</v>
      </c>
      <c r="AG239" s="326">
        <f t="shared" si="131"/>
        <v>1019.8064201859311</v>
      </c>
      <c r="AH239" s="326">
        <f t="shared" si="132"/>
        <v>2.0056000082594814</v>
      </c>
      <c r="AI239" s="326">
        <f t="shared" si="133"/>
        <v>32.354457101022227</v>
      </c>
      <c r="AJ239" s="391">
        <f t="shared" si="134"/>
        <v>0.86665754997458899</v>
      </c>
      <c r="AK239" s="335">
        <f t="shared" si="135"/>
        <v>0.39625460704404125</v>
      </c>
      <c r="AL239" s="41">
        <f t="shared" si="136"/>
        <v>0.13023550464802036</v>
      </c>
      <c r="AM239" s="8" cm="1">
        <f t="array" ref="AM239">Balance($B$8,$B$11,$B$12,$H$7,B239,AK239,AL239)</f>
        <v>1.708869631837729</v>
      </c>
      <c r="AN239" s="8" cm="1">
        <f t="array" ref="AN239">getStorageByWaterLevel(B238)</f>
        <v>0.63322937199142471</v>
      </c>
    </row>
    <row r="240" spans="1:40" x14ac:dyDescent="0.25">
      <c r="A240" s="115"/>
      <c r="B240" s="326">
        <f t="shared" si="107"/>
        <v>1021.2256809678706</v>
      </c>
      <c r="C240" s="326">
        <f t="shared" si="108"/>
        <v>1019.8064201859311</v>
      </c>
      <c r="D240" s="326">
        <f t="shared" si="109"/>
        <v>2.0056000082594814</v>
      </c>
      <c r="E240" s="326">
        <f t="shared" si="76"/>
        <v>19.465367399254241</v>
      </c>
      <c r="F240" s="326">
        <f t="shared" si="110"/>
        <v>19.465367399254241</v>
      </c>
      <c r="G240" s="326">
        <f t="shared" si="111"/>
        <v>45.673622008596347</v>
      </c>
      <c r="H240" s="311">
        <f t="shared" si="112"/>
        <v>0.02</v>
      </c>
      <c r="I240" s="326">
        <f t="shared" si="113"/>
        <v>1.1354086255516449</v>
      </c>
      <c r="J240" s="326">
        <f t="shared" si="73"/>
        <v>42.18</v>
      </c>
      <c r="K240" s="333">
        <f t="shared" si="114"/>
        <v>1</v>
      </c>
      <c r="L240" s="321">
        <f t="shared" si="115"/>
        <v>2.0256000082594814</v>
      </c>
      <c r="M240" s="321">
        <f t="shared" si="116"/>
        <v>2.0156000082594812</v>
      </c>
      <c r="N240" s="326">
        <f t="shared" si="117"/>
        <v>2.8620964674326288E-2</v>
      </c>
      <c r="O240" s="326">
        <f t="shared" si="74"/>
        <v>1.0016492211610967E-3</v>
      </c>
      <c r="P240" s="330">
        <f t="shared" si="77"/>
        <v>34.348803147071862</v>
      </c>
      <c r="Q240" s="326">
        <f t="shared" si="118"/>
        <v>2.8162406399151365</v>
      </c>
      <c r="R240" s="276">
        <f>IF(H240&gt;0, rate1(1,$L$52,$L$51,$L$54,L240,$L$53,$L$50,P240),"")</f>
        <v>2379.5696533815444</v>
      </c>
      <c r="S240" s="321">
        <f t="shared" si="119"/>
        <v>1.1815597327138503</v>
      </c>
      <c r="T240" s="321">
        <f t="shared" si="120"/>
        <v>-0.15763938537756472</v>
      </c>
      <c r="U240" s="326">
        <f t="shared" si="121"/>
        <v>2.0056000082594814</v>
      </c>
      <c r="V240" s="334">
        <f t="shared" si="122"/>
        <v>2.0056000082594814</v>
      </c>
      <c r="W240" s="326">
        <f t="shared" si="123"/>
        <v>2.4201907893628416E-4</v>
      </c>
      <c r="X240" s="326">
        <f t="shared" si="124"/>
        <v>2.1498380345492336</v>
      </c>
      <c r="Y240" s="326">
        <f t="shared" si="78"/>
        <v>34.008819066730609</v>
      </c>
      <c r="Z240" s="107">
        <f>IF(H240&gt;0, rate1(1,$L$52,$L$51,$L$54,U240,$L$53,$L$50,Y240),"")</f>
        <v>2361.5789148976805</v>
      </c>
      <c r="AA240" s="334">
        <f t="shared" si="125"/>
        <v>0.90884039504766256</v>
      </c>
      <c r="AB240" s="334">
        <f t="shared" si="126"/>
        <v>2.6548938980464343E-3</v>
      </c>
      <c r="AC240" s="326">
        <f t="shared" si="127"/>
        <v>2.6548938980464343E-3</v>
      </c>
      <c r="AD240" s="326">
        <f t="shared" si="128"/>
        <v>7.5332577376130603</v>
      </c>
      <c r="AE240" s="326">
        <f t="shared" si="129"/>
        <v>184.38857995175232</v>
      </c>
      <c r="AF240" s="326">
        <f t="shared" si="130"/>
        <v>1021.2516470386469</v>
      </c>
      <c r="AG240" s="326">
        <f t="shared" si="131"/>
        <v>1019.8037652920331</v>
      </c>
      <c r="AH240" s="326">
        <f t="shared" si="132"/>
        <v>2.0257216429405642</v>
      </c>
      <c r="AI240" s="326">
        <f t="shared" si="133"/>
        <v>1.1157033769839997</v>
      </c>
      <c r="AJ240" s="391">
        <f t="shared" si="134"/>
        <v>0.86696746757930676</v>
      </c>
      <c r="AK240" s="335">
        <f t="shared" si="135"/>
        <v>0.39768875260837394</v>
      </c>
      <c r="AL240" s="41">
        <f t="shared" si="136"/>
        <v>0.13160021564854149</v>
      </c>
      <c r="AM240" s="8" cm="1">
        <f t="array" ref="AM240">Balance($B$8,$B$11,$B$12,$H$7,B240,AK240,AL240)</f>
        <v>1.7284603862040746</v>
      </c>
      <c r="AN240" s="8" cm="1">
        <f t="array" ref="AN240">getStorageByWaterLevel(B239)</f>
        <v>0.63966108933004195</v>
      </c>
    </row>
    <row r="241" spans="1:40" x14ac:dyDescent="0.25">
      <c r="A241" s="115"/>
      <c r="B241" s="326">
        <f t="shared" si="107"/>
        <v>1021.2516470386469</v>
      </c>
      <c r="C241" s="326">
        <f t="shared" si="108"/>
        <v>1019.8037652920331</v>
      </c>
      <c r="D241" s="326">
        <f t="shared" si="109"/>
        <v>2.0257216429405642</v>
      </c>
      <c r="E241" s="326">
        <f t="shared" si="76"/>
        <v>19.465367399254241</v>
      </c>
      <c r="F241" s="326">
        <f t="shared" si="110"/>
        <v>19.465367399254241</v>
      </c>
      <c r="G241" s="326">
        <f t="shared" si="111"/>
        <v>44.342271567027012</v>
      </c>
      <c r="H241" s="311">
        <f t="shared" si="112"/>
        <v>0.02</v>
      </c>
      <c r="I241" s="326">
        <f t="shared" si="113"/>
        <v>1.158305397291042</v>
      </c>
      <c r="J241" s="326">
        <f t="shared" si="73"/>
        <v>42.18</v>
      </c>
      <c r="K241" s="333">
        <f t="shared" si="114"/>
        <v>-1</v>
      </c>
      <c r="L241" s="321">
        <f t="shared" si="115"/>
        <v>2.0057216429405642</v>
      </c>
      <c r="M241" s="321">
        <f t="shared" si="116"/>
        <v>2.015721642940564</v>
      </c>
      <c r="N241" s="326">
        <f t="shared" si="117"/>
        <v>-2.8274909416760696E-2</v>
      </c>
      <c r="O241" s="326">
        <f t="shared" si="74"/>
        <v>1.0016492211610967E-3</v>
      </c>
      <c r="P241" s="330">
        <f t="shared" si="77"/>
        <v>34.125310941922208</v>
      </c>
      <c r="Q241" s="326">
        <f t="shared" si="118"/>
        <v>2.824387246852659</v>
      </c>
      <c r="R241" s="276">
        <f>IF(H241&gt;0, rate1(1,$L$52,$L$51,$L$54,L241,$L$53,$L$50,P241),"")</f>
        <v>2367.7528061447574</v>
      </c>
      <c r="S241" s="321">
        <f t="shared" si="119"/>
        <v>1.1908915786345762</v>
      </c>
      <c r="T241" s="321">
        <f t="shared" si="120"/>
        <v>0.14812025558700714</v>
      </c>
      <c r="U241" s="326">
        <f t="shared" si="121"/>
        <v>2.0257216429405642</v>
      </c>
      <c r="V241" s="334">
        <f t="shared" si="122"/>
        <v>2.0257216429405642</v>
      </c>
      <c r="W241" s="326">
        <f t="shared" si="123"/>
        <v>2.4689966155833076E-4</v>
      </c>
      <c r="X241" s="326">
        <f t="shared" si="124"/>
        <v>3.4975162499014374</v>
      </c>
      <c r="Y241" s="326">
        <f t="shared" si="78"/>
        <v>34.464742320627202</v>
      </c>
      <c r="Z241" s="107">
        <f>IF(H241&gt;0, rate1(1,$L$52,$L$51,$L$54,U241,$L$53,$L$50,Y241),"")</f>
        <v>2385.685376722276</v>
      </c>
      <c r="AA241" s="334">
        <f t="shared" si="125"/>
        <v>1.463628692827001</v>
      </c>
      <c r="AB241" s="334">
        <f t="shared" si="126"/>
        <v>-5.3253749256295313E-4</v>
      </c>
      <c r="AC241" s="326">
        <f t="shared" si="127"/>
        <v>0.14812025558700714</v>
      </c>
      <c r="AD241" s="326">
        <f t="shared" si="128"/>
        <v>-0.1350254218826393</v>
      </c>
      <c r="AE241" s="326">
        <f t="shared" si="129"/>
        <v>-101.71813041718603</v>
      </c>
      <c r="AF241" s="326">
        <f t="shared" si="130"/>
        <v>1021.0752518736431</v>
      </c>
      <c r="AG241" s="326">
        <f t="shared" si="131"/>
        <v>1019.655645036446</v>
      </c>
      <c r="AH241" s="326">
        <f t="shared" si="132"/>
        <v>2.0058445038920873</v>
      </c>
      <c r="AI241" s="326">
        <f t="shared" si="133"/>
        <v>62.557313923399285</v>
      </c>
      <c r="AJ241" s="391">
        <f t="shared" si="134"/>
        <v>0.88434449922469549</v>
      </c>
      <c r="AK241" s="335">
        <f t="shared" si="135"/>
        <v>0.397739710822688</v>
      </c>
      <c r="AL241" s="41">
        <f t="shared" si="136"/>
        <v>0.13164727601698267</v>
      </c>
      <c r="AM241" s="8" cm="1">
        <f t="array" ref="AM241">Balance($B$8,$B$11,$B$12,$H$7,B241,AK241,AL241)</f>
        <v>1.7143530394577624</v>
      </c>
      <c r="AN241" s="8" cm="1">
        <f t="array" ref="AN241">getStorageByWaterLevel(B240)</f>
        <v>0.64983344523536246</v>
      </c>
    </row>
    <row r="242" spans="1:40" x14ac:dyDescent="0.25">
      <c r="A242" s="115"/>
      <c r="B242" s="326">
        <f t="shared" si="107"/>
        <v>1021.0752518736431</v>
      </c>
      <c r="C242" s="326">
        <f t="shared" si="108"/>
        <v>1019.655645036446</v>
      </c>
      <c r="D242" s="326">
        <f t="shared" si="109"/>
        <v>2.0058445038920873</v>
      </c>
      <c r="E242" s="326">
        <f t="shared" si="76"/>
        <v>19.465367399254241</v>
      </c>
      <c r="F242" s="326">
        <f t="shared" si="110"/>
        <v>19.465367399254241</v>
      </c>
      <c r="G242" s="326">
        <f t="shared" si="111"/>
        <v>43.036905081979839</v>
      </c>
      <c r="H242" s="311">
        <f t="shared" si="112"/>
        <v>0.02</v>
      </c>
      <c r="I242" s="326">
        <f t="shared" si="113"/>
        <v>1.1356854697576637</v>
      </c>
      <c r="J242" s="326">
        <f t="shared" si="73"/>
        <v>42.18</v>
      </c>
      <c r="K242" s="333">
        <f t="shared" si="114"/>
        <v>-1</v>
      </c>
      <c r="L242" s="321">
        <f t="shared" si="115"/>
        <v>1.9858445038920873</v>
      </c>
      <c r="M242" s="321">
        <f t="shared" si="116"/>
        <v>1.9958445038920873</v>
      </c>
      <c r="N242" s="326">
        <f t="shared" si="117"/>
        <v>-2.7999171829275582E-2</v>
      </c>
      <c r="O242" s="326">
        <f t="shared" si="74"/>
        <v>1.0016492211610967E-3</v>
      </c>
      <c r="P242" s="330">
        <f t="shared" si="77"/>
        <v>33.67604280497963</v>
      </c>
      <c r="Q242" s="326">
        <f t="shared" si="118"/>
        <v>1.506100806314258</v>
      </c>
      <c r="R242" s="276">
        <f>IF(H242&gt;0, rate1(1,$L$52,$L$51,$L$54,L242,$L$53,$L$50,P242),"")</f>
        <v>2343.8871329919766</v>
      </c>
      <c r="S242" s="321">
        <f t="shared" si="119"/>
        <v>0.64150742651967951</v>
      </c>
      <c r="T242" s="321">
        <f t="shared" si="120"/>
        <v>-7.8102515646150755E-2</v>
      </c>
      <c r="U242" s="326">
        <f t="shared" si="121"/>
        <v>2.0058445038920873</v>
      </c>
      <c r="V242" s="334">
        <f t="shared" si="122"/>
        <v>2.0058445038920873</v>
      </c>
      <c r="W242" s="326">
        <f t="shared" si="123"/>
        <v>2.4207808992038338E-4</v>
      </c>
      <c r="X242" s="326">
        <f t="shared" si="124"/>
        <v>2.1660522942422702</v>
      </c>
      <c r="Y242" s="326">
        <f t="shared" si="78"/>
        <v>34.014349803708193</v>
      </c>
      <c r="Z242" s="107">
        <f>IF(H242&gt;0, rate1(1,$L$52,$L$51,$L$54,U242,$L$53,$L$50,Y242),"")</f>
        <v>2361.8722613454706</v>
      </c>
      <c r="AA242" s="334">
        <f t="shared" si="125"/>
        <v>0.91558121587059693</v>
      </c>
      <c r="AB242" s="334">
        <f t="shared" si="126"/>
        <v>2.8675856021487941E-3</v>
      </c>
      <c r="AC242" s="326">
        <f t="shared" si="127"/>
        <v>2.8675856021487941E-3</v>
      </c>
      <c r="AD242" s="326">
        <f t="shared" si="128"/>
        <v>-6.9745084453671469</v>
      </c>
      <c r="AE242" s="326">
        <f t="shared" si="129"/>
        <v>-90.596474121596017</v>
      </c>
      <c r="AF242" s="326">
        <f t="shared" si="130"/>
        <v>1021.0443851162116</v>
      </c>
      <c r="AG242" s="326">
        <f t="shared" si="131"/>
        <v>1019.6527774508438</v>
      </c>
      <c r="AH242" s="326">
        <f t="shared" si="132"/>
        <v>1.9859651711679698</v>
      </c>
      <c r="AI242" s="326">
        <f t="shared" si="133"/>
        <v>1.2234316071731302</v>
      </c>
      <c r="AJ242" s="391">
        <f t="shared" si="134"/>
        <v>0.88468434133779916</v>
      </c>
      <c r="AK242" s="335">
        <f t="shared" si="135"/>
        <v>0.40051364422518315</v>
      </c>
      <c r="AL242" s="41">
        <f t="shared" si="136"/>
        <v>0.13428594351827167</v>
      </c>
      <c r="AM242" s="8" cm="1">
        <f t="array" ref="AM242">Balance($B$8,$B$11,$B$12,$H$7,B242,AK242,AL242)</f>
        <v>1.797714679880156</v>
      </c>
      <c r="AN242" s="8" cm="1">
        <f t="array" ref="AN242">getStorageByWaterLevel(B241)</f>
        <v>0.64430657462892948</v>
      </c>
    </row>
    <row r="243" spans="1:40" x14ac:dyDescent="0.25">
      <c r="A243" s="115"/>
      <c r="B243" s="326">
        <f t="shared" si="107"/>
        <v>1021.0443851162116</v>
      </c>
      <c r="C243" s="326">
        <f t="shared" si="108"/>
        <v>1019.6527774508438</v>
      </c>
      <c r="D243" s="326">
        <f t="shared" si="109"/>
        <v>1.9859651711679698</v>
      </c>
      <c r="E243" s="326">
        <f t="shared" si="76"/>
        <v>19.465367399254241</v>
      </c>
      <c r="F243" s="326">
        <f t="shared" si="110"/>
        <v>19.465367399254241</v>
      </c>
      <c r="G243" s="326">
        <f t="shared" si="111"/>
        <v>44.358199778974182</v>
      </c>
      <c r="H243" s="311">
        <f t="shared" si="112"/>
        <v>0.02</v>
      </c>
      <c r="I243" s="326">
        <f t="shared" si="113"/>
        <v>1.1132861322942518</v>
      </c>
      <c r="J243" s="326">
        <f t="shared" si="73"/>
        <v>42.18</v>
      </c>
      <c r="K243" s="333">
        <f t="shared" si="114"/>
        <v>1</v>
      </c>
      <c r="L243" s="321">
        <f t="shared" si="115"/>
        <v>2.0059651711679698</v>
      </c>
      <c r="M243" s="321">
        <f t="shared" si="116"/>
        <v>1.9959651711679698</v>
      </c>
      <c r="N243" s="326">
        <f t="shared" si="117"/>
        <v>2.8339109985584976E-2</v>
      </c>
      <c r="O243" s="326">
        <f t="shared" si="74"/>
        <v>1.0016492211610967E-3</v>
      </c>
      <c r="P243" s="330">
        <f t="shared" si="77"/>
        <v>33.904273163989735</v>
      </c>
      <c r="Q243" s="326">
        <f t="shared" si="118"/>
        <v>1.5140249729779924</v>
      </c>
      <c r="R243" s="276">
        <f>IF(H243&gt;0, rate1(1,$L$52,$L$51,$L$54,L243,$L$53,$L$50,P243),"")</f>
        <v>2356.0296312641995</v>
      </c>
      <c r="S243" s="321">
        <f t="shared" si="119"/>
        <v>0.64155904584497836</v>
      </c>
      <c r="T243" s="321">
        <f t="shared" si="120"/>
        <v>7.9062143031034982E-2</v>
      </c>
      <c r="U243" s="326">
        <f t="shared" si="121"/>
        <v>1.9859651711679698</v>
      </c>
      <c r="V243" s="334">
        <f t="shared" si="122"/>
        <v>1.9859651711679698</v>
      </c>
      <c r="W243" s="326">
        <f t="shared" si="123"/>
        <v>2.3730353836137752E-4</v>
      </c>
      <c r="X243" s="326">
        <f t="shared" si="124"/>
        <v>0.86057451055214784</v>
      </c>
      <c r="Y243" s="326">
        <f t="shared" si="78"/>
        <v>33.565396097129934</v>
      </c>
      <c r="Z243" s="107">
        <f>IF(H243&gt;0, rate1(1,$L$52,$L$51,$L$54,U243,$L$53,$L$50,Y243),"")</f>
        <v>2337.9865210987946</v>
      </c>
      <c r="AA243" s="334">
        <f t="shared" si="125"/>
        <v>0.36747755470535715</v>
      </c>
      <c r="AB243" s="334">
        <f t="shared" si="126"/>
        <v>3.7517014633502263E-4</v>
      </c>
      <c r="AC243" s="326">
        <f t="shared" si="127"/>
        <v>7.9062143031034982E-2</v>
      </c>
      <c r="AD243" s="326">
        <f t="shared" si="128"/>
        <v>0.25296556902270179</v>
      </c>
      <c r="AE243" s="326">
        <f t="shared" si="129"/>
        <v>176.43104975359392</v>
      </c>
      <c r="AF243" s="326">
        <f t="shared" si="130"/>
        <v>1020.9936620831662</v>
      </c>
      <c r="AG243" s="326">
        <f t="shared" si="131"/>
        <v>1019.5737153078128</v>
      </c>
      <c r="AH243" s="326">
        <f t="shared" si="132"/>
        <v>2.0060846486455364</v>
      </c>
      <c r="AI243" s="326">
        <f t="shared" si="133"/>
        <v>33.557363617965947</v>
      </c>
      <c r="AJ243" s="391">
        <f t="shared" si="134"/>
        <v>0.89400583123167854</v>
      </c>
      <c r="AK243" s="335">
        <f t="shared" si="135"/>
        <v>0.40056629693513535</v>
      </c>
      <c r="AL243" s="41">
        <f t="shared" si="136"/>
        <v>0.13433754786346222</v>
      </c>
      <c r="AM243" s="8" cm="1">
        <f t="array" ref="AM243">Balance($B$8,$B$11,$B$12,$H$7,B243,AK243,AL243)</f>
        <v>1.8143626746026786</v>
      </c>
      <c r="AN243" s="8" cm="1">
        <f t="array" ref="AN243">getStorageByWaterLevel(B242)</f>
        <v>0.6823142842817066</v>
      </c>
    </row>
    <row r="244" spans="1:40" x14ac:dyDescent="0.25">
      <c r="A244" s="115"/>
      <c r="B244" s="326">
        <f t="shared" si="107"/>
        <v>1020.9936620831662</v>
      </c>
      <c r="C244" s="326">
        <f t="shared" si="108"/>
        <v>1019.5737153078128</v>
      </c>
      <c r="D244" s="326">
        <f t="shared" si="109"/>
        <v>2.0060846486455364</v>
      </c>
      <c r="E244" s="326">
        <f t="shared" si="76"/>
        <v>19.465367399254241</v>
      </c>
      <c r="F244" s="326">
        <f t="shared" si="110"/>
        <v>19.465367399254241</v>
      </c>
      <c r="G244" s="326">
        <f t="shared" si="111"/>
        <v>45.706414775101116</v>
      </c>
      <c r="H244" s="311">
        <f t="shared" si="112"/>
        <v>0.02</v>
      </c>
      <c r="I244" s="326">
        <f t="shared" si="113"/>
        <v>1.1359574202827389</v>
      </c>
      <c r="J244" s="326">
        <f t="shared" si="73"/>
        <v>42.18</v>
      </c>
      <c r="K244" s="333">
        <f t="shared" si="114"/>
        <v>1</v>
      </c>
      <c r="L244" s="321">
        <f t="shared" si="115"/>
        <v>2.0260846486455364</v>
      </c>
      <c r="M244" s="321">
        <f t="shared" si="116"/>
        <v>2.0160846486455366</v>
      </c>
      <c r="N244" s="326">
        <f t="shared" si="117"/>
        <v>2.8627922189879751E-2</v>
      </c>
      <c r="O244" s="326">
        <f t="shared" si="74"/>
        <v>1.0016492211610967E-3</v>
      </c>
      <c r="P244" s="330">
        <f t="shared" si="77"/>
        <v>34.359793652244861</v>
      </c>
      <c r="Q244" s="326">
        <f t="shared" si="118"/>
        <v>2.848705770609655</v>
      </c>
      <c r="R244" s="276">
        <f>IF(H244&gt;0, rate1(1,$L$52,$L$51,$L$54,L244,$L$53,$L$50,P244),"")</f>
        <v>2380.1498175465526</v>
      </c>
      <c r="S244" s="321">
        <f t="shared" si="119"/>
        <v>1.1948892205561121</v>
      </c>
      <c r="T244" s="321">
        <f t="shared" si="120"/>
        <v>-0.14689330742968032</v>
      </c>
      <c r="U244" s="326">
        <f t="shared" si="121"/>
        <v>2.0060846486455364</v>
      </c>
      <c r="V244" s="334">
        <f t="shared" si="122"/>
        <v>2.0060846486455364</v>
      </c>
      <c r="W244" s="326">
        <f t="shared" si="123"/>
        <v>2.4213605778511393E-4</v>
      </c>
      <c r="X244" s="326">
        <f t="shared" si="124"/>
        <v>2.1819818642658788</v>
      </c>
      <c r="Y244" s="326">
        <f t="shared" si="78"/>
        <v>34.01978233862183</v>
      </c>
      <c r="Z244" s="107">
        <f>IF(H244&gt;0, rate1(1,$L$52,$L$51,$L$54,U244,$L$53,$L$50,Y244),"")</f>
        <v>2362.1603772899698</v>
      </c>
      <c r="AA244" s="334">
        <f t="shared" si="125"/>
        <v>0.92220208230253198</v>
      </c>
      <c r="AB244" s="334">
        <f t="shared" si="126"/>
        <v>3.11237196253383E-3</v>
      </c>
      <c r="AC244" s="326">
        <f t="shared" si="127"/>
        <v>3.11237196253383E-3</v>
      </c>
      <c r="AD244" s="326">
        <f t="shared" si="128"/>
        <v>6.4259671532697178</v>
      </c>
      <c r="AE244" s="326">
        <f t="shared" si="129"/>
        <v>150.24126603558611</v>
      </c>
      <c r="AF244" s="326">
        <f t="shared" si="130"/>
        <v>1021.0191776333936</v>
      </c>
      <c r="AG244" s="326">
        <f t="shared" si="131"/>
        <v>1019.5706029358503</v>
      </c>
      <c r="AH244" s="326">
        <f t="shared" si="132"/>
        <v>2.0262063364538334</v>
      </c>
      <c r="AI244" s="326">
        <f t="shared" si="133"/>
        <v>1.3076369981373897</v>
      </c>
      <c r="AJ244" s="391">
        <f t="shared" si="134"/>
        <v>0.8943690637311611</v>
      </c>
      <c r="AK244" s="335">
        <f t="shared" si="135"/>
        <v>0.40205484117455675</v>
      </c>
      <c r="AL244" s="41">
        <f t="shared" si="136"/>
        <v>0.13575299746086802</v>
      </c>
      <c r="AM244" s="8" cm="1">
        <f t="array" ref="AM244">Balance($B$8,$B$11,$B$12,$H$7,B244,AK244,AL244)</f>
        <v>1.8356451098160393</v>
      </c>
      <c r="AN244" s="8" cm="1">
        <f t="array" ref="AN244">getStorageByWaterLevel(B243)</f>
        <v>0.68907651606395792</v>
      </c>
    </row>
    <row r="245" spans="1:40" x14ac:dyDescent="0.25">
      <c r="A245" s="115"/>
      <c r="B245" s="326">
        <f t="shared" si="107"/>
        <v>1021.0191776333936</v>
      </c>
      <c r="C245" s="326">
        <f t="shared" si="108"/>
        <v>1019.5706029358503</v>
      </c>
      <c r="D245" s="326">
        <f t="shared" si="109"/>
        <v>2.0262063364538334</v>
      </c>
      <c r="E245" s="326">
        <f t="shared" si="76"/>
        <v>19.465367399254241</v>
      </c>
      <c r="F245" s="326">
        <f t="shared" si="110"/>
        <v>19.465367399254241</v>
      </c>
      <c r="G245" s="326">
        <f t="shared" si="111"/>
        <v>44.374427558405344</v>
      </c>
      <c r="H245" s="311">
        <f t="shared" si="112"/>
        <v>0.02</v>
      </c>
      <c r="I245" s="326">
        <f t="shared" si="113"/>
        <v>1.1588597580346687</v>
      </c>
      <c r="J245" s="326">
        <f t="shared" si="73"/>
        <v>42.18</v>
      </c>
      <c r="K245" s="333">
        <f t="shared" si="114"/>
        <v>-1</v>
      </c>
      <c r="L245" s="321">
        <f t="shared" si="115"/>
        <v>2.0062063364538334</v>
      </c>
      <c r="M245" s="321">
        <f t="shared" si="116"/>
        <v>2.0162063364538332</v>
      </c>
      <c r="N245" s="326">
        <f t="shared" si="117"/>
        <v>-2.8281632538057266E-2</v>
      </c>
      <c r="O245" s="326">
        <f t="shared" si="74"/>
        <v>1.0016492211610967E-3</v>
      </c>
      <c r="P245" s="330">
        <f t="shared" si="77"/>
        <v>34.136284705613903</v>
      </c>
      <c r="Q245" s="326">
        <f t="shared" si="118"/>
        <v>2.8568598556927469</v>
      </c>
      <c r="R245" s="276">
        <f>IF(H245&gt;0, rate1(1,$L$52,$L$51,$L$54,L245,$L$53,$L$50,P245),"")</f>
        <v>2368.3338845131434</v>
      </c>
      <c r="S245" s="321">
        <f t="shared" si="119"/>
        <v>1.2042879757288694</v>
      </c>
      <c r="T245" s="321">
        <f t="shared" si="120"/>
        <v>0.1384400253473195</v>
      </c>
      <c r="U245" s="326">
        <f t="shared" si="121"/>
        <v>2.0262063364538334</v>
      </c>
      <c r="V245" s="334">
        <f t="shared" si="122"/>
        <v>2.0262063364538334</v>
      </c>
      <c r="W245" s="326">
        <f t="shared" si="123"/>
        <v>2.4701782683544948E-4</v>
      </c>
      <c r="X245" s="326">
        <f t="shared" si="124"/>
        <v>3.5303118124005266</v>
      </c>
      <c r="Y245" s="326">
        <f t="shared" si="78"/>
        <v>34.475743409091315</v>
      </c>
      <c r="Z245" s="107">
        <f>IF(H245&gt;0, rate1(1,$L$52,$L$51,$L$54,U245,$L$53,$L$50,Y245),"")</f>
        <v>2386.2651678123761</v>
      </c>
      <c r="AA245" s="334">
        <f t="shared" si="125"/>
        <v>1.4769939155914624</v>
      </c>
      <c r="AB245" s="334">
        <f t="shared" si="126"/>
        <v>-5.1786368496787335E-4</v>
      </c>
      <c r="AC245" s="326">
        <f t="shared" si="127"/>
        <v>0.1384400253473195</v>
      </c>
      <c r="AD245" s="326">
        <f t="shared" si="128"/>
        <v>-0.14446689062519188</v>
      </c>
      <c r="AE245" s="326">
        <f t="shared" si="129"/>
        <v>-92.833949389249199</v>
      </c>
      <c r="AF245" s="326">
        <f t="shared" si="130"/>
        <v>1020.8524559755082</v>
      </c>
      <c r="AG245" s="326">
        <f t="shared" si="131"/>
        <v>1019.4321629105029</v>
      </c>
      <c r="AH245" s="326">
        <f t="shared" si="132"/>
        <v>2.0063292507734252</v>
      </c>
      <c r="AI245" s="326">
        <f t="shared" si="133"/>
        <v>58.454606528495667</v>
      </c>
      <c r="AJ245" s="391">
        <f t="shared" si="134"/>
        <v>0.91060645443352095</v>
      </c>
      <c r="AK245" s="335">
        <f t="shared" si="135"/>
        <v>0.4021146085735689</v>
      </c>
      <c r="AL245" s="41">
        <f t="shared" si="136"/>
        <v>0.13580815358944945</v>
      </c>
      <c r="AM245" s="8" cm="1">
        <f t="array" ref="AM245">Balance($B$8,$B$11,$B$12,$H$7,B245,AK245,AL245)</f>
        <v>1.8213644804942095</v>
      </c>
      <c r="AN245" s="8" cm="1">
        <f t="array" ref="AN245">getStorageByWaterLevel(B244)</f>
        <v>0.70026088663895891</v>
      </c>
    </row>
    <row r="246" spans="1:40" x14ac:dyDescent="0.25">
      <c r="A246" s="115"/>
      <c r="B246" s="326">
        <f t="shared" si="107"/>
        <v>1020.8524559755082</v>
      </c>
      <c r="C246" s="326">
        <f t="shared" si="108"/>
        <v>1019.4321629105029</v>
      </c>
      <c r="D246" s="326">
        <f t="shared" si="109"/>
        <v>2.0063292507734252</v>
      </c>
      <c r="E246" s="326">
        <f t="shared" si="76"/>
        <v>19.465367399254241</v>
      </c>
      <c r="F246" s="326">
        <f t="shared" si="110"/>
        <v>19.465367399254241</v>
      </c>
      <c r="G246" s="326">
        <f t="shared" si="111"/>
        <v>43.068430418337257</v>
      </c>
      <c r="H246" s="311">
        <f t="shared" si="112"/>
        <v>0.02</v>
      </c>
      <c r="I246" s="326">
        <f t="shared" si="113"/>
        <v>1.1362344520041916</v>
      </c>
      <c r="J246" s="326">
        <f t="shared" si="73"/>
        <v>42.18</v>
      </c>
      <c r="K246" s="333">
        <f t="shared" si="114"/>
        <v>-1</v>
      </c>
      <c r="L246" s="321">
        <f t="shared" si="115"/>
        <v>1.9863292507734251</v>
      </c>
      <c r="M246" s="321">
        <f t="shared" si="116"/>
        <v>1.9963292507734252</v>
      </c>
      <c r="N246" s="326">
        <f t="shared" si="117"/>
        <v>-2.8005896850303635E-2</v>
      </c>
      <c r="O246" s="326">
        <f t="shared" si="74"/>
        <v>1.0016492211610967E-3</v>
      </c>
      <c r="P246" s="330">
        <f t="shared" si="77"/>
        <v>33.686981423306953</v>
      </c>
      <c r="Q246" s="326">
        <f t="shared" si="118"/>
        <v>1.537939726914459</v>
      </c>
      <c r="R246" s="276">
        <f>IF(H246&gt;0, rate1(1,$L$52,$L$51,$L$54,L246,$L$53,$L$50,P246),"")</f>
        <v>2344.469978394487</v>
      </c>
      <c r="S246" s="321">
        <f t="shared" si="119"/>
        <v>0.65490601906764268</v>
      </c>
      <c r="T246" s="321">
        <f t="shared" si="120"/>
        <v>-8.115440545974964E-2</v>
      </c>
      <c r="U246" s="326">
        <f t="shared" si="121"/>
        <v>2.0063292507734252</v>
      </c>
      <c r="V246" s="334">
        <f t="shared" si="122"/>
        <v>2.0063292507734252</v>
      </c>
      <c r="W246" s="326">
        <f t="shared" si="123"/>
        <v>2.4219510873813022E-4</v>
      </c>
      <c r="X246" s="326">
        <f t="shared" si="124"/>
        <v>2.1982110273130218</v>
      </c>
      <c r="Y246" s="326">
        <f t="shared" si="78"/>
        <v>34.025315931190114</v>
      </c>
      <c r="Z246" s="107">
        <f>IF(H246&gt;0, rate1(1,$L$52,$L$51,$L$54,U246,$L$53,$L$50,Y246),"")</f>
        <v>2362.4538305089454</v>
      </c>
      <c r="AA246" s="334">
        <f t="shared" si="125"/>
        <v>0.92894584095812549</v>
      </c>
      <c r="AB246" s="334">
        <f t="shared" si="126"/>
        <v>3.4085986239791653E-3</v>
      </c>
      <c r="AC246" s="326">
        <f t="shared" si="127"/>
        <v>3.4085986239791653E-3</v>
      </c>
      <c r="AD246" s="326">
        <f t="shared" si="128"/>
        <v>-5.8675139569974339</v>
      </c>
      <c r="AE246" s="326">
        <f t="shared" si="129"/>
        <v>-80.692317008732218</v>
      </c>
      <c r="AF246" s="326">
        <f t="shared" si="130"/>
        <v>1020.8210414800338</v>
      </c>
      <c r="AG246" s="326">
        <f t="shared" si="131"/>
        <v>1019.4287543118789</v>
      </c>
      <c r="AH246" s="326">
        <f t="shared" si="132"/>
        <v>1.9864499716655839</v>
      </c>
      <c r="AI246" s="326">
        <f t="shared" si="133"/>
        <v>1.4538887916634371</v>
      </c>
      <c r="AJ246" s="391">
        <f t="shared" si="134"/>
        <v>0.91101031243120523</v>
      </c>
      <c r="AK246" s="335">
        <f t="shared" si="135"/>
        <v>0.40470849827642275</v>
      </c>
      <c r="AL246" s="41">
        <f t="shared" si="136"/>
        <v>0.13827376889282139</v>
      </c>
      <c r="AM246" s="8" cm="1">
        <f t="array" ref="AM246">Balance($B$8,$B$11,$B$12,$H$7,B246,AK246,AL246)</f>
        <v>1.902037127990154</v>
      </c>
      <c r="AN246" s="8" cm="1">
        <f t="array" ref="AN246">getStorageByWaterLevel(B245)</f>
        <v>0.69462353743231953</v>
      </c>
    </row>
    <row r="247" spans="1:40" x14ac:dyDescent="0.25">
      <c r="A247" s="115"/>
      <c r="B247" s="326">
        <f t="shared" si="107"/>
        <v>1020.8210414800338</v>
      </c>
      <c r="C247" s="326">
        <f t="shared" si="108"/>
        <v>1019.4287543118789</v>
      </c>
      <c r="D247" s="326">
        <f t="shared" si="109"/>
        <v>1.9864499716655839</v>
      </c>
      <c r="E247" s="326">
        <f t="shared" si="76"/>
        <v>19.465367399254241</v>
      </c>
      <c r="F247" s="326">
        <f t="shared" si="110"/>
        <v>19.465367399254241</v>
      </c>
      <c r="G247" s="326">
        <f t="shared" si="111"/>
        <v>44.390370570354925</v>
      </c>
      <c r="H247" s="311">
        <f t="shared" si="112"/>
        <v>0.02</v>
      </c>
      <c r="I247" s="326">
        <f t="shared" si="113"/>
        <v>1.1138297345239152</v>
      </c>
      <c r="J247" s="326">
        <f t="shared" si="73"/>
        <v>42.18</v>
      </c>
      <c r="K247" s="333">
        <f t="shared" si="114"/>
        <v>1</v>
      </c>
      <c r="L247" s="321">
        <f t="shared" si="115"/>
        <v>2.0064499716655839</v>
      </c>
      <c r="M247" s="321">
        <f t="shared" si="116"/>
        <v>1.9964499716655839</v>
      </c>
      <c r="N247" s="326">
        <f t="shared" si="117"/>
        <v>2.8346068654245826E-2</v>
      </c>
      <c r="O247" s="326">
        <f t="shared" si="74"/>
        <v>1.0016492211610967E-3</v>
      </c>
      <c r="P247" s="330">
        <f t="shared" si="77"/>
        <v>33.915231504554527</v>
      </c>
      <c r="Q247" s="326">
        <f t="shared" si="118"/>
        <v>1.5458712660226865</v>
      </c>
      <c r="R247" s="276">
        <f>IF(H247&gt;0, rate1(1,$L$52,$L$51,$L$54,L247,$L$53,$L$50,P247),"")</f>
        <v>2356.6116768871125</v>
      </c>
      <c r="S247" s="321">
        <f t="shared" si="119"/>
        <v>0.65489193459159345</v>
      </c>
      <c r="T247" s="321">
        <f t="shared" si="120"/>
        <v>8.2136789879716732E-2</v>
      </c>
      <c r="U247" s="326">
        <f t="shared" si="121"/>
        <v>1.9864499716655839</v>
      </c>
      <c r="V247" s="334">
        <f t="shared" si="122"/>
        <v>1.9864499716655839</v>
      </c>
      <c r="W247" s="326">
        <f t="shared" si="123"/>
        <v>2.3741941039823189E-4</v>
      </c>
      <c r="X247" s="326">
        <f t="shared" si="124"/>
        <v>0.89210253483204127</v>
      </c>
      <c r="Y247" s="326">
        <f t="shared" si="78"/>
        <v>33.576327017707669</v>
      </c>
      <c r="Z247" s="107">
        <f>IF(H247&gt;0, rate1(1,$L$52,$L$51,$L$54,U247,$L$53,$L$50,Y247),"")</f>
        <v>2338.5698544556444</v>
      </c>
      <c r="AA247" s="334">
        <f t="shared" si="125"/>
        <v>0.38084544757920313</v>
      </c>
      <c r="AB247" s="334">
        <f t="shared" si="126"/>
        <v>3.834574250806351E-4</v>
      </c>
      <c r="AC247" s="326">
        <f t="shared" si="127"/>
        <v>8.2136789879716732E-2</v>
      </c>
      <c r="AD247" s="326">
        <f t="shared" si="128"/>
        <v>0.24349624607059181</v>
      </c>
      <c r="AE247" s="326">
        <f t="shared" si="129"/>
        <v>142.87176222956791</v>
      </c>
      <c r="AF247" s="326">
        <f t="shared" si="130"/>
        <v>1020.7672507588084</v>
      </c>
      <c r="AG247" s="326">
        <f t="shared" si="131"/>
        <v>1019.3466175219992</v>
      </c>
      <c r="AH247" s="326">
        <f t="shared" si="132"/>
        <v>2.0065695025201817</v>
      </c>
      <c r="AI247" s="326">
        <f t="shared" si="133"/>
        <v>34.853765126129126</v>
      </c>
      <c r="AJ247" s="391">
        <f t="shared" si="134"/>
        <v>0.92069191385512994</v>
      </c>
      <c r="AK247" s="335">
        <f t="shared" si="135"/>
        <v>0.40477111498468249</v>
      </c>
      <c r="AL247" s="41">
        <f t="shared" si="136"/>
        <v>0.13833509392205376</v>
      </c>
      <c r="AM247" s="8" cm="1">
        <f t="array" ref="AM247">Balance($B$8,$B$11,$B$12,$H$7,B247,AK247,AL247)</f>
        <v>1.9193517711313135</v>
      </c>
      <c r="AN247" s="8" cm="1">
        <f t="array" ref="AN247">getStorageByWaterLevel(B246)</f>
        <v>0.73186858762400209</v>
      </c>
    </row>
    <row r="248" spans="1:40" x14ac:dyDescent="0.25">
      <c r="A248" s="115"/>
      <c r="B248" s="326">
        <f t="shared" si="107"/>
        <v>1020.7672507588084</v>
      </c>
      <c r="C248" s="326">
        <f t="shared" si="108"/>
        <v>1019.3466175219992</v>
      </c>
      <c r="D248" s="326">
        <f t="shared" si="109"/>
        <v>2.0065695025201817</v>
      </c>
      <c r="E248" s="326">
        <f t="shared" si="76"/>
        <v>19.465367399254241</v>
      </c>
      <c r="F248" s="326">
        <f t="shared" si="110"/>
        <v>19.465367399254241</v>
      </c>
      <c r="G248" s="326">
        <f t="shared" si="111"/>
        <v>45.739237689733315</v>
      </c>
      <c r="H248" s="311">
        <f t="shared" si="112"/>
        <v>0.02</v>
      </c>
      <c r="I248" s="326">
        <f t="shared" si="113"/>
        <v>1.1365065894473447</v>
      </c>
      <c r="J248" s="326">
        <f t="shared" si="73"/>
        <v>42.18</v>
      </c>
      <c r="K248" s="333">
        <f t="shared" si="114"/>
        <v>1</v>
      </c>
      <c r="L248" s="321">
        <f t="shared" si="115"/>
        <v>2.0265695025201818</v>
      </c>
      <c r="M248" s="321">
        <f t="shared" si="116"/>
        <v>2.0165695025201815</v>
      </c>
      <c r="N248" s="326">
        <f t="shared" si="117"/>
        <v>2.863488279856119E-2</v>
      </c>
      <c r="O248" s="326">
        <f t="shared" si="74"/>
        <v>1.0016492211610967E-3</v>
      </c>
      <c r="P248" s="330">
        <f t="shared" si="77"/>
        <v>34.370789879726829</v>
      </c>
      <c r="Q248" s="326">
        <f t="shared" si="118"/>
        <v>2.8812008249520602</v>
      </c>
      <c r="R248" s="276">
        <f>IF(H248&gt;0, rate1(1,$L$52,$L$51,$L$54,L248,$L$53,$L$50,P248),"")</f>
        <v>2380.7301953782076</v>
      </c>
      <c r="S248" s="321">
        <f t="shared" si="119"/>
        <v>1.2082246518018089</v>
      </c>
      <c r="T248" s="321">
        <f t="shared" si="120"/>
        <v>-0.13751917724812077</v>
      </c>
      <c r="U248" s="326">
        <f t="shared" si="121"/>
        <v>2.0065695025201817</v>
      </c>
      <c r="V248" s="334">
        <f t="shared" si="122"/>
        <v>2.0065695025201817</v>
      </c>
      <c r="W248" s="326">
        <f t="shared" si="123"/>
        <v>2.4225311644787695E-4</v>
      </c>
      <c r="X248" s="326">
        <f t="shared" si="124"/>
        <v>2.2141553986053637</v>
      </c>
      <c r="Y248" s="326">
        <f t="shared" si="78"/>
        <v>34.030751325176915</v>
      </c>
      <c r="Z248" s="107">
        <f>IF(H248&gt;0, rate1(1,$L$52,$L$51,$L$54,U248,$L$53,$L$50,Y248),"")</f>
        <v>2362.7420541843871</v>
      </c>
      <c r="AA248" s="334">
        <f t="shared" si="125"/>
        <v>0.93556965949206083</v>
      </c>
      <c r="AB248" s="334">
        <f t="shared" si="126"/>
        <v>3.7599229576945397E-3</v>
      </c>
      <c r="AC248" s="326">
        <f t="shared" si="127"/>
        <v>3.7599229576945397E-3</v>
      </c>
      <c r="AD248" s="326">
        <f t="shared" si="128"/>
        <v>5.3192579276314049</v>
      </c>
      <c r="AE248" s="326">
        <f t="shared" si="129"/>
        <v>118.18290860951613</v>
      </c>
      <c r="AF248" s="326">
        <f t="shared" si="130"/>
        <v>1020.7921257186492</v>
      </c>
      <c r="AG248" s="326">
        <f t="shared" si="131"/>
        <v>1019.3428575990415</v>
      </c>
      <c r="AH248" s="326">
        <f t="shared" si="132"/>
        <v>2.0266912434733273</v>
      </c>
      <c r="AI248" s="326">
        <f t="shared" si="133"/>
        <v>1.5793150206578663</v>
      </c>
      <c r="AJ248" s="391">
        <f t="shared" si="134"/>
        <v>0.92113061247197936</v>
      </c>
      <c r="AK248" s="335">
        <f t="shared" si="135"/>
        <v>0.40631828653440349</v>
      </c>
      <c r="AL248" s="41">
        <f t="shared" si="136"/>
        <v>0.1398052257350739</v>
      </c>
      <c r="AM248" s="8" cm="1">
        <f t="array" ref="AM248">Balance($B$8,$B$11,$B$12,$H$7,B248,AK248,AL248)</f>
        <v>1.9424605739199998</v>
      </c>
      <c r="AN248" s="8" cm="1">
        <f t="array" ref="AN248">getStorageByWaterLevel(B247)</f>
        <v>0.73899486265872638</v>
      </c>
    </row>
    <row r="249" spans="1:40" x14ac:dyDescent="0.25">
      <c r="A249" s="115"/>
      <c r="B249" s="326">
        <f t="shared" si="107"/>
        <v>1020.7921257186492</v>
      </c>
      <c r="C249" s="326">
        <f t="shared" si="108"/>
        <v>1019.3428575990415</v>
      </c>
      <c r="D249" s="326">
        <f t="shared" si="109"/>
        <v>2.0266912434733273</v>
      </c>
      <c r="E249" s="326">
        <f t="shared" si="76"/>
        <v>19.465367399254241</v>
      </c>
      <c r="F249" s="326">
        <f t="shared" si="110"/>
        <v>19.465367399254241</v>
      </c>
      <c r="G249" s="326">
        <f t="shared" si="111"/>
        <v>44.406613266397095</v>
      </c>
      <c r="H249" s="311">
        <f t="shared" si="112"/>
        <v>0.02</v>
      </c>
      <c r="I249" s="326">
        <f t="shared" si="113"/>
        <v>1.1594144956861783</v>
      </c>
      <c r="J249" s="326">
        <f t="shared" si="73"/>
        <v>42.18</v>
      </c>
      <c r="K249" s="333">
        <f t="shared" si="114"/>
        <v>-1</v>
      </c>
      <c r="L249" s="321">
        <f t="shared" si="115"/>
        <v>2.0066912434733273</v>
      </c>
      <c r="M249" s="321">
        <f t="shared" si="116"/>
        <v>2.0166912434733275</v>
      </c>
      <c r="N249" s="326">
        <f t="shared" si="117"/>
        <v>-2.8288358592580831E-2</v>
      </c>
      <c r="O249" s="326">
        <f t="shared" si="74"/>
        <v>1.0016492211610967E-3</v>
      </c>
      <c r="P249" s="330">
        <f t="shared" si="77"/>
        <v>34.14726418717661</v>
      </c>
      <c r="Q249" s="326">
        <f t="shared" si="118"/>
        <v>2.8893623954567218</v>
      </c>
      <c r="R249" s="276">
        <f>IF(H249&gt;0, rate1(1,$L$52,$L$51,$L$54,L249,$L$53,$L$50,P249),"")</f>
        <v>2368.9151771091579</v>
      </c>
      <c r="S249" s="321">
        <f t="shared" si="119"/>
        <v>1.2176903046808407</v>
      </c>
      <c r="T249" s="321">
        <f t="shared" si="120"/>
        <v>0.12994771923377502</v>
      </c>
      <c r="U249" s="326">
        <f t="shared" si="121"/>
        <v>2.0266912434733273</v>
      </c>
      <c r="V249" s="334">
        <f t="shared" si="122"/>
        <v>2.0266912434733273</v>
      </c>
      <c r="W249" s="326">
        <f t="shared" si="123"/>
        <v>2.4713607245541169E-4</v>
      </c>
      <c r="X249" s="326">
        <f t="shared" si="124"/>
        <v>3.5631375255898377</v>
      </c>
      <c r="Y249" s="326">
        <f t="shared" si="78"/>
        <v>34.486750223075106</v>
      </c>
      <c r="Z249" s="107">
        <f>IF(H249&gt;0, rate1(1,$L$52,$L$51,$L$54,U249,$L$53,$L$50,Y249),"")</f>
        <v>2386.8451722964583</v>
      </c>
      <c r="AA249" s="334">
        <f t="shared" si="125"/>
        <v>1.490365123217984</v>
      </c>
      <c r="AB249" s="334">
        <f t="shared" si="126"/>
        <v>-5.0398378831186018E-4</v>
      </c>
      <c r="AC249" s="326">
        <f t="shared" si="127"/>
        <v>0.12994771923377502</v>
      </c>
      <c r="AD249" s="326">
        <f t="shared" si="128"/>
        <v>-0.15390804946734113</v>
      </c>
      <c r="AE249" s="326">
        <f t="shared" si="129"/>
        <v>-81.867661225544069</v>
      </c>
      <c r="AF249" s="326">
        <f t="shared" si="130"/>
        <v>1020.6338896408229</v>
      </c>
      <c r="AG249" s="326">
        <f t="shared" si="131"/>
        <v>1019.2129098798077</v>
      </c>
      <c r="AH249" s="326">
        <f t="shared" si="132"/>
        <v>2.0068142111787513</v>
      </c>
      <c r="AI249" s="326">
        <f t="shared" si="133"/>
        <v>54.855370293314273</v>
      </c>
      <c r="AJ249" s="391">
        <f t="shared" si="134"/>
        <v>0.93636821533123338</v>
      </c>
      <c r="AK249" s="335">
        <f t="shared" si="135"/>
        <v>0.40639052319952035</v>
      </c>
      <c r="AL249" s="41">
        <f t="shared" si="136"/>
        <v>0.13987184124264523</v>
      </c>
      <c r="AM249" s="8" cm="1">
        <f t="array" ref="AM249">Balance($B$8,$B$11,$B$12,$H$7,B249,AK249,AL249)</f>
        <v>1.9281223225368909</v>
      </c>
      <c r="AN249" s="8" cm="1">
        <f t="array" ref="AN249">getStorageByWaterLevel(B248)</f>
        <v>0.75127691852918688</v>
      </c>
    </row>
    <row r="250" spans="1:40" x14ac:dyDescent="0.25">
      <c r="A250" s="115"/>
      <c r="B250" s="326">
        <f t="shared" si="107"/>
        <v>1020.6338896408229</v>
      </c>
      <c r="C250" s="326">
        <f t="shared" si="108"/>
        <v>1019.2129098798077</v>
      </c>
      <c r="D250" s="326">
        <f t="shared" si="109"/>
        <v>2.0068142111787513</v>
      </c>
      <c r="E250" s="326">
        <f t="shared" si="76"/>
        <v>19.465367399254241</v>
      </c>
      <c r="F250" s="326">
        <f t="shared" si="110"/>
        <v>19.465367399254241</v>
      </c>
      <c r="G250" s="326">
        <f t="shared" si="111"/>
        <v>43.099985042437524</v>
      </c>
      <c r="H250" s="311">
        <f t="shared" si="112"/>
        <v>0.02</v>
      </c>
      <c r="I250" s="326">
        <f t="shared" si="113"/>
        <v>1.1367838088121063</v>
      </c>
      <c r="J250" s="326">
        <f t="shared" si="73"/>
        <v>42.18</v>
      </c>
      <c r="K250" s="333">
        <f t="shared" si="114"/>
        <v>-1</v>
      </c>
      <c r="L250" s="321">
        <f t="shared" si="115"/>
        <v>1.9868142111787512</v>
      </c>
      <c r="M250" s="321">
        <f t="shared" si="116"/>
        <v>1.9968142111787512</v>
      </c>
      <c r="N250" s="326">
        <f t="shared" si="117"/>
        <v>-2.8012624805309194E-2</v>
      </c>
      <c r="O250" s="326">
        <f t="shared" si="74"/>
        <v>1.0016492211610967E-3</v>
      </c>
      <c r="P250" s="330">
        <f t="shared" si="77"/>
        <v>33.697925749957385</v>
      </c>
      <c r="Q250" s="326">
        <f t="shared" si="118"/>
        <v>1.5698081482709085</v>
      </c>
      <c r="R250" s="276">
        <f>IF(H250&gt;0, rate1(1,$L$52,$L$51,$L$54,L250,$L$53,$L$50,P250),"")</f>
        <v>2345.0530391505931</v>
      </c>
      <c r="S250" s="321">
        <f t="shared" si="119"/>
        <v>0.66831044928533956</v>
      </c>
      <c r="T250" s="321">
        <f t="shared" si="120"/>
        <v>-8.4454348184780051E-2</v>
      </c>
      <c r="U250" s="326">
        <f t="shared" si="121"/>
        <v>2.0068142111787513</v>
      </c>
      <c r="V250" s="334">
        <f t="shared" si="122"/>
        <v>2.0068142111787513</v>
      </c>
      <c r="W250" s="326">
        <f t="shared" si="123"/>
        <v>2.4231220740045245E-4</v>
      </c>
      <c r="X250" s="326">
        <f t="shared" si="124"/>
        <v>2.2303994795359898</v>
      </c>
      <c r="Y250" s="326">
        <f t="shared" si="78"/>
        <v>34.036287774650511</v>
      </c>
      <c r="Z250" s="107">
        <f>IF(H250&gt;0, rate1(1,$L$52,$L$51,$L$54,U250,$L$53,$L$50,Y250),"")</f>
        <v>2363.0356141850443</v>
      </c>
      <c r="AA250" s="334">
        <f t="shared" si="125"/>
        <v>0.94231635811694758</v>
      </c>
      <c r="AB250" s="334">
        <f t="shared" si="126"/>
        <v>4.2007092390545526E-3</v>
      </c>
      <c r="AC250" s="326">
        <f t="shared" si="127"/>
        <v>4.2007092390545526E-3</v>
      </c>
      <c r="AD250" s="326">
        <f t="shared" si="128"/>
        <v>-4.7611007717595255</v>
      </c>
      <c r="AE250" s="326">
        <f t="shared" si="129"/>
        <v>-68.687986504818809</v>
      </c>
      <c r="AF250" s="326">
        <f t="shared" si="130"/>
        <v>1020.6016763067785</v>
      </c>
      <c r="AG250" s="326">
        <f t="shared" si="131"/>
        <v>1019.2087091705687</v>
      </c>
      <c r="AH250" s="326">
        <f t="shared" si="132"/>
        <v>1.9869349857048479</v>
      </c>
      <c r="AI250" s="326">
        <f t="shared" si="133"/>
        <v>1.7913067077476852</v>
      </c>
      <c r="AJ250" s="391">
        <f t="shared" si="134"/>
        <v>0.93686580052782997</v>
      </c>
      <c r="AK250" s="335">
        <f t="shared" si="135"/>
        <v>0.40882646441372056</v>
      </c>
      <c r="AL250" s="41">
        <f t="shared" si="136"/>
        <v>0.14218564076161724</v>
      </c>
      <c r="AM250" s="8" cm="1">
        <f t="array" ref="AM250">Balance($B$8,$B$11,$B$12,$H$7,B250,AK250,AL250)</f>
        <v>2.0064014572710618</v>
      </c>
      <c r="AN250" s="8" cm="1">
        <f t="array" ref="AN250">getStorageByWaterLevel(B249)</f>
        <v>0.74558468476427442</v>
      </c>
    </row>
    <row r="251" spans="1:40" x14ac:dyDescent="0.25">
      <c r="A251" s="115"/>
      <c r="B251" s="326">
        <f t="shared" si="107"/>
        <v>1020.6016763067785</v>
      </c>
      <c r="C251" s="326">
        <f t="shared" si="108"/>
        <v>1019.2087091705687</v>
      </c>
      <c r="D251" s="326">
        <f t="shared" si="109"/>
        <v>1.9869349857048479</v>
      </c>
      <c r="E251" s="326">
        <f t="shared" si="76"/>
        <v>19.465367399254241</v>
      </c>
      <c r="F251" s="326">
        <f t="shared" si="110"/>
        <v>19.465367399254241</v>
      </c>
      <c r="G251" s="326">
        <f t="shared" si="111"/>
        <v>44.422571092820554</v>
      </c>
      <c r="H251" s="311">
        <f t="shared" si="112"/>
        <v>0.02</v>
      </c>
      <c r="I251" s="326">
        <f t="shared" si="113"/>
        <v>1.1143737089678325</v>
      </c>
      <c r="J251" s="326">
        <f t="shared" si="73"/>
        <v>42.18</v>
      </c>
      <c r="K251" s="333">
        <f t="shared" si="114"/>
        <v>1</v>
      </c>
      <c r="L251" s="321">
        <f t="shared" si="115"/>
        <v>2.0069349857048477</v>
      </c>
      <c r="M251" s="321">
        <f t="shared" si="116"/>
        <v>1.996934985704848</v>
      </c>
      <c r="N251" s="326">
        <f t="shared" si="117"/>
        <v>2.8353030416314873E-2</v>
      </c>
      <c r="O251" s="326">
        <f t="shared" si="74"/>
        <v>1.0016492211610967E-3</v>
      </c>
      <c r="P251" s="330">
        <f t="shared" si="77"/>
        <v>33.926195559197076</v>
      </c>
      <c r="Q251" s="326">
        <f t="shared" si="118"/>
        <v>1.5777470670393896</v>
      </c>
      <c r="R251" s="276">
        <f>IF(H251&gt;0, rate1(1,$L$52,$L$51,$L$54,L251,$L$53,$L$50,P251),"")</f>
        <v>2357.1939373081796</v>
      </c>
      <c r="S251" s="321">
        <f t="shared" si="119"/>
        <v>0.66823067570114569</v>
      </c>
      <c r="T251" s="321">
        <f t="shared" si="120"/>
        <v>8.5460072224081696E-2</v>
      </c>
      <c r="U251" s="326">
        <f t="shared" si="121"/>
        <v>1.9869349857048477</v>
      </c>
      <c r="V251" s="334">
        <f t="shared" si="122"/>
        <v>1.9869349857048477</v>
      </c>
      <c r="W251" s="326">
        <f t="shared" si="123"/>
        <v>2.375353617756204E-4</v>
      </c>
      <c r="X251" s="326">
        <f t="shared" si="124"/>
        <v>0.92365984935478451</v>
      </c>
      <c r="Y251" s="326">
        <f t="shared" si="78"/>
        <v>33.587263644711037</v>
      </c>
      <c r="Z251" s="107">
        <f>IF(H251&gt;0, rate1(1,$L$52,$L$51,$L$54,U251,$L$53,$L$50,Y251),"")</f>
        <v>2339.1534034535666</v>
      </c>
      <c r="AA251" s="334">
        <f t="shared" si="125"/>
        <v>0.39421913790611135</v>
      </c>
      <c r="AB251" s="334">
        <f t="shared" si="126"/>
        <v>3.921143381033475E-4</v>
      </c>
      <c r="AC251" s="326">
        <f t="shared" si="127"/>
        <v>8.5460072224081696E-2</v>
      </c>
      <c r="AD251" s="326">
        <f t="shared" si="128"/>
        <v>0.23402741747700306</v>
      </c>
      <c r="AE251" s="326">
        <f t="shared" si="129"/>
        <v>111.4228117962648</v>
      </c>
      <c r="AF251" s="326">
        <f t="shared" si="130"/>
        <v>1020.5445692649707</v>
      </c>
      <c r="AG251" s="326">
        <f t="shared" si="131"/>
        <v>1019.1232490983446</v>
      </c>
      <c r="AH251" s="326">
        <f t="shared" si="132"/>
        <v>2.0070545699541729</v>
      </c>
      <c r="AI251" s="326">
        <f t="shared" si="133"/>
        <v>36.255002556842506</v>
      </c>
      <c r="AJ251" s="391">
        <f t="shared" si="134"/>
        <v>0.94693663457139732</v>
      </c>
      <c r="AK251" s="335">
        <f t="shared" si="135"/>
        <v>0.40890366970603093</v>
      </c>
      <c r="AL251" s="41">
        <f t="shared" si="136"/>
        <v>0.14226119807855003</v>
      </c>
      <c r="AM251" s="8" cm="1">
        <f t="array" ref="AM251">Balance($B$8,$B$11,$B$12,$H$7,B251,AK251,AL251)</f>
        <v>2.0244983348633361</v>
      </c>
      <c r="AN251" s="8" cm="1">
        <f t="array" ref="AN251">getStorageByWaterLevel(B250)</f>
        <v>0.78216191759126963</v>
      </c>
    </row>
    <row r="252" spans="1:40" x14ac:dyDescent="0.25">
      <c r="A252" s="115"/>
      <c r="B252" s="326">
        <f t="shared" si="107"/>
        <v>1020.5445692649707</v>
      </c>
      <c r="C252" s="326">
        <f t="shared" si="108"/>
        <v>1019.1232490983446</v>
      </c>
      <c r="D252" s="326">
        <f t="shared" si="109"/>
        <v>2.0070545699541729</v>
      </c>
      <c r="E252" s="326">
        <f t="shared" si="76"/>
        <v>19.465367399254241</v>
      </c>
      <c r="F252" s="326">
        <f t="shared" si="110"/>
        <v>19.465367399254241</v>
      </c>
      <c r="G252" s="326">
        <f t="shared" si="111"/>
        <v>45.772090781794581</v>
      </c>
      <c r="H252" s="311">
        <f t="shared" si="112"/>
        <v>0.02</v>
      </c>
      <c r="I252" s="326">
        <f t="shared" si="113"/>
        <v>1.1370561333009392</v>
      </c>
      <c r="J252" s="326">
        <f t="shared" si="73"/>
        <v>42.18</v>
      </c>
      <c r="K252" s="333">
        <f t="shared" si="114"/>
        <v>1</v>
      </c>
      <c r="L252" s="321">
        <f t="shared" si="115"/>
        <v>2.0270545699541729</v>
      </c>
      <c r="M252" s="321">
        <f t="shared" si="116"/>
        <v>2.0170545699541726</v>
      </c>
      <c r="N252" s="326">
        <f t="shared" si="117"/>
        <v>2.8641846501432866E-2</v>
      </c>
      <c r="O252" s="326">
        <f t="shared" si="74"/>
        <v>1.0016492211610967E-3</v>
      </c>
      <c r="P252" s="330">
        <f t="shared" si="77"/>
        <v>34.381791832145737</v>
      </c>
      <c r="Q252" s="326">
        <f t="shared" si="118"/>
        <v>2.9137258320893267</v>
      </c>
      <c r="R252" s="276">
        <f>IF(H252&gt;0, rate1(1,$L$52,$L$51,$L$54,L252,$L$53,$L$50,P252),"")</f>
        <v>2381.310786897357</v>
      </c>
      <c r="S252" s="321">
        <f t="shared" si="119"/>
        <v>1.2215660307247416</v>
      </c>
      <c r="T252" s="321">
        <f t="shared" si="120"/>
        <v>-0.12927002576949861</v>
      </c>
      <c r="U252" s="326">
        <f t="shared" si="121"/>
        <v>2.0070545699541729</v>
      </c>
      <c r="V252" s="334">
        <f t="shared" si="122"/>
        <v>2.0070545699541729</v>
      </c>
      <c r="W252" s="326">
        <f t="shared" si="123"/>
        <v>2.4237025497786391E-4</v>
      </c>
      <c r="X252" s="326">
        <f t="shared" si="124"/>
        <v>2.2463586665651718</v>
      </c>
      <c r="Y252" s="326">
        <f t="shared" si="78"/>
        <v>34.041726029023835</v>
      </c>
      <c r="Z252" s="107">
        <f>IF(H252&gt;0, rate1(1,$L$52,$L$51,$L$54,U252,$L$53,$L$50,Y252),"")</f>
        <v>2363.3239456020237</v>
      </c>
      <c r="AA252" s="334">
        <f t="shared" si="125"/>
        <v>0.94894313086851734</v>
      </c>
      <c r="AB252" s="334">
        <f t="shared" si="126"/>
        <v>4.7470645791794878E-3</v>
      </c>
      <c r="AC252" s="326">
        <f t="shared" si="127"/>
        <v>4.7470645791794878E-3</v>
      </c>
      <c r="AD252" s="326">
        <f t="shared" si="128"/>
        <v>4.2131299598744718</v>
      </c>
      <c r="AE252" s="326">
        <f t="shared" si="129"/>
        <v>88.221457490126554</v>
      </c>
      <c r="AF252" s="326">
        <f t="shared" si="130"/>
        <v>1020.568464046893</v>
      </c>
      <c r="AG252" s="326">
        <f t="shared" si="131"/>
        <v>1019.1185020337654</v>
      </c>
      <c r="AH252" s="326">
        <f t="shared" si="132"/>
        <v>2.0271763640700224</v>
      </c>
      <c r="AI252" s="326">
        <f t="shared" si="133"/>
        <v>1.9934670456704662</v>
      </c>
      <c r="AJ252" s="391">
        <f t="shared" si="134"/>
        <v>0.94749037541741687</v>
      </c>
      <c r="AK252" s="335">
        <f t="shared" si="135"/>
        <v>0.41051421013458267</v>
      </c>
      <c r="AL252" s="41">
        <f t="shared" si="136"/>
        <v>0.14379043408639766</v>
      </c>
      <c r="AM252" s="8" cm="1">
        <f t="array" ref="AM252">Balance($B$8,$B$11,$B$12,$H$7,B252,AK252,AL252)</f>
        <v>2.0495878705806323</v>
      </c>
      <c r="AN252" s="8" cm="1">
        <f t="array" ref="AN252">getStorageByWaterLevel(B251)</f>
        <v>0.78971505408459453</v>
      </c>
    </row>
    <row r="253" spans="1:40" x14ac:dyDescent="0.25">
      <c r="A253" s="115"/>
      <c r="B253" s="326">
        <f t="shared" si="107"/>
        <v>1020.568464046893</v>
      </c>
      <c r="C253" s="326">
        <f t="shared" si="108"/>
        <v>1019.1185020337654</v>
      </c>
      <c r="D253" s="326">
        <f t="shared" si="109"/>
        <v>2.0271763640700224</v>
      </c>
      <c r="E253" s="326">
        <f t="shared" si="76"/>
        <v>19.465367399254241</v>
      </c>
      <c r="F253" s="326">
        <f t="shared" si="110"/>
        <v>19.465367399254241</v>
      </c>
      <c r="G253" s="326">
        <f t="shared" si="111"/>
        <v>44.438828720026201</v>
      </c>
      <c r="H253" s="311">
        <f t="shared" si="112"/>
        <v>0.02</v>
      </c>
      <c r="I253" s="326">
        <f t="shared" si="113"/>
        <v>1.1599696105021395</v>
      </c>
      <c r="J253" s="326">
        <f t="shared" si="73"/>
        <v>42.18</v>
      </c>
      <c r="K253" s="333">
        <f t="shared" si="114"/>
        <v>-1</v>
      </c>
      <c r="L253" s="321">
        <f t="shared" si="115"/>
        <v>2.0071763640700224</v>
      </c>
      <c r="M253" s="321">
        <f t="shared" si="116"/>
        <v>2.0171763640700222</v>
      </c>
      <c r="N253" s="326">
        <f t="shared" si="117"/>
        <v>-2.8295087581281297E-2</v>
      </c>
      <c r="O253" s="326">
        <f t="shared" si="74"/>
        <v>1.0016492211610967E-3</v>
      </c>
      <c r="P253" s="330">
        <f t="shared" si="77"/>
        <v>34.158249389243394</v>
      </c>
      <c r="Q253" s="326">
        <f t="shared" si="118"/>
        <v>2.921894895313244</v>
      </c>
      <c r="R253" s="276">
        <f>IF(H253&gt;0, rate1(1,$L$52,$L$51,$L$54,L253,$L$53,$L$50,P253),"")</f>
        <v>2369.4966839540552</v>
      </c>
      <c r="S253" s="321">
        <f t="shared" si="119"/>
        <v>1.2310985697684393</v>
      </c>
      <c r="T253" s="321">
        <f t="shared" si="120"/>
        <v>0.12243731153175444</v>
      </c>
      <c r="U253" s="326">
        <f t="shared" si="121"/>
        <v>2.0271763640700224</v>
      </c>
      <c r="V253" s="334">
        <f t="shared" si="122"/>
        <v>2.0271763640700224</v>
      </c>
      <c r="W253" s="326">
        <f t="shared" si="123"/>
        <v>2.4725439846884356E-4</v>
      </c>
      <c r="X253" s="326">
        <f t="shared" si="124"/>
        <v>3.5959934187877352</v>
      </c>
      <c r="Y253" s="326">
        <f t="shared" si="78"/>
        <v>34.497762765211661</v>
      </c>
      <c r="Z253" s="107">
        <f>IF(H253&gt;0, rate1(1,$L$52,$L$51,$L$54,U253,$L$53,$L$50,Y253),"")</f>
        <v>2387.4253901955299</v>
      </c>
      <c r="AA253" s="334">
        <f t="shared" si="125"/>
        <v>1.503742320006074</v>
      </c>
      <c r="AB253" s="334">
        <f t="shared" si="126"/>
        <v>-4.9083507311012149E-4</v>
      </c>
      <c r="AC253" s="326">
        <f t="shared" si="127"/>
        <v>0.12243731153175444</v>
      </c>
      <c r="AD253" s="326">
        <f t="shared" si="128"/>
        <v>-0.16334889871224384</v>
      </c>
      <c r="AE253" s="326">
        <f t="shared" si="129"/>
        <v>-68.82101390770552</v>
      </c>
      <c r="AF253" s="326">
        <f t="shared" si="130"/>
        <v>1020.41773164778</v>
      </c>
      <c r="AG253" s="326">
        <f t="shared" si="131"/>
        <v>1018.9960647222337</v>
      </c>
      <c r="AH253" s="326">
        <f t="shared" si="132"/>
        <v>2.0072993851789112</v>
      </c>
      <c r="AI253" s="326">
        <f t="shared" si="133"/>
        <v>51.672286507461727</v>
      </c>
      <c r="AJ253" s="391">
        <f t="shared" si="134"/>
        <v>0.96184378833615625</v>
      </c>
      <c r="AK253" s="335">
        <f t="shared" si="135"/>
        <v>0.41060545528916759</v>
      </c>
      <c r="AL253" s="41">
        <f t="shared" si="136"/>
        <v>0.14387451852638405</v>
      </c>
      <c r="AM253" s="8" cm="1">
        <f t="array" ref="AM253">Balance($B$8,$B$11,$B$12,$H$7,B253,AK253,AL253)</f>
        <v>2.0353807939023105</v>
      </c>
      <c r="AN253" s="8" cm="1">
        <f t="array" ref="AN253">getStorageByWaterLevel(B252)</f>
        <v>0.80319389701735278</v>
      </c>
    </row>
    <row r="254" spans="1:40" x14ac:dyDescent="0.25">
      <c r="A254" s="115"/>
      <c r="B254" s="326">
        <f t="shared" si="107"/>
        <v>1020.41773164778</v>
      </c>
      <c r="C254" s="326">
        <f t="shared" si="108"/>
        <v>1018.9960647222337</v>
      </c>
      <c r="D254" s="326">
        <f t="shared" si="109"/>
        <v>2.0072993851789112</v>
      </c>
      <c r="E254" s="326">
        <f t="shared" si="76"/>
        <v>19.465367399254241</v>
      </c>
      <c r="F254" s="326">
        <f t="shared" si="110"/>
        <v>19.465367399254241</v>
      </c>
      <c r="G254" s="326">
        <f t="shared" si="111"/>
        <v>43.131568983004776</v>
      </c>
      <c r="H254" s="311">
        <f t="shared" si="112"/>
        <v>0.02</v>
      </c>
      <c r="I254" s="326">
        <f t="shared" si="113"/>
        <v>1.1373335404370664</v>
      </c>
      <c r="J254" s="326">
        <f t="shared" ref="J254:J317" si="137">$B$7</f>
        <v>42.18</v>
      </c>
      <c r="K254" s="333">
        <f t="shared" si="114"/>
        <v>-1</v>
      </c>
      <c r="L254" s="321">
        <f t="shared" si="115"/>
        <v>1.9872993851789111</v>
      </c>
      <c r="M254" s="321">
        <f t="shared" si="116"/>
        <v>1.9972993851789111</v>
      </c>
      <c r="N254" s="326">
        <f t="shared" si="117"/>
        <v>-2.8019355695241721E-2</v>
      </c>
      <c r="O254" s="326">
        <f t="shared" ref="O254:O292" si="138">IF(WH(B253,$F$51,$F$52,$F$53)&gt;0,WH(B253,$F$51,$F$52,$F$53),O253)</f>
        <v>1.0016492211610967E-3</v>
      </c>
      <c r="P254" s="330">
        <f t="shared" si="77"/>
        <v>33.708875787561254</v>
      </c>
      <c r="Q254" s="326">
        <f t="shared" si="118"/>
        <v>1.6017060992519845</v>
      </c>
      <c r="R254" s="276">
        <f>IF(H254&gt;0, rate1(1,$L$52,$L$51,$L$54,L254,$L$53,$L$50,P254),"")</f>
        <v>2345.636315281713</v>
      </c>
      <c r="S254" s="321">
        <f t="shared" si="119"/>
        <v>0.68172072140830298</v>
      </c>
      <c r="T254" s="321">
        <f t="shared" si="120"/>
        <v>-8.8033867046639291E-2</v>
      </c>
      <c r="U254" s="326">
        <f t="shared" si="121"/>
        <v>2.0072993851789112</v>
      </c>
      <c r="V254" s="334">
        <f t="shared" si="122"/>
        <v>2.0072993851789112</v>
      </c>
      <c r="W254" s="326">
        <f t="shared" si="123"/>
        <v>2.4242938595264718E-4</v>
      </c>
      <c r="X254" s="326">
        <f t="shared" si="124"/>
        <v>2.2626176799286455</v>
      </c>
      <c r="Y254" s="326">
        <f t="shared" si="78"/>
        <v>34.04726533671969</v>
      </c>
      <c r="Z254" s="107">
        <f>IF(H254&gt;0, rate1(1,$L$52,$L$51,$L$54,U254,$L$53,$L$50,Y254),"")</f>
        <v>2363.6176123949335</v>
      </c>
      <c r="AA254" s="334">
        <f t="shared" si="125"/>
        <v>0.95569277160379962</v>
      </c>
      <c r="AB254" s="334">
        <f t="shared" si="126"/>
        <v>5.4715538463569746E-3</v>
      </c>
      <c r="AC254" s="326">
        <f t="shared" si="127"/>
        <v>5.4715538463569746E-3</v>
      </c>
      <c r="AD254" s="326">
        <f t="shared" si="128"/>
        <v>-3.6552687886488107</v>
      </c>
      <c r="AE254" s="326">
        <f t="shared" si="129"/>
        <v>-54.600122979968624</v>
      </c>
      <c r="AF254" s="326">
        <f t="shared" si="130"/>
        <v>1020.3842407382384</v>
      </c>
      <c r="AG254" s="326">
        <f t="shared" si="131"/>
        <v>1018.9905931683872</v>
      </c>
      <c r="AH254" s="326">
        <f t="shared" si="132"/>
        <v>1.987420213356639</v>
      </c>
      <c r="AI254" s="326">
        <f t="shared" si="133"/>
        <v>2.3326522576027888</v>
      </c>
      <c r="AJ254" s="391">
        <f t="shared" si="134"/>
        <v>0.96249174729660147</v>
      </c>
      <c r="AK254" s="335">
        <f t="shared" si="135"/>
        <v>0.41290171117884478</v>
      </c>
      <c r="AL254" s="41">
        <f t="shared" si="136"/>
        <v>0.1460540555712688</v>
      </c>
      <c r="AM254" s="8" cm="1">
        <f t="array" ref="AM254">Balance($B$8,$B$11,$B$12,$H$7,B254,AK254,AL254)</f>
        <v>2.1115249772226656</v>
      </c>
      <c r="AN254" s="8" cm="1">
        <f t="array" ref="AN254">getStorageByWaterLevel(B253)</f>
        <v>0.79754024807701029</v>
      </c>
    </row>
    <row r="255" spans="1:40" x14ac:dyDescent="0.25">
      <c r="A255" s="115"/>
      <c r="B255" s="326">
        <f t="shared" si="107"/>
        <v>1020.3842407382384</v>
      </c>
      <c r="C255" s="326">
        <f t="shared" si="108"/>
        <v>1018.9905931683872</v>
      </c>
      <c r="D255" s="326">
        <f t="shared" si="109"/>
        <v>1.987420213356639</v>
      </c>
      <c r="E255" s="326">
        <f t="shared" ref="E255:E318" si="139">IF(H255&gt;0,IF(AND(C255&lt;$B$6,C255&gt;$K$12),bb2wang($B$6,$K$12,C255,$H$8,$H$9,I255,$H$10,$H$11,$K$10,$K$11,$H$13),E254)," ")</f>
        <v>19.465367399254241</v>
      </c>
      <c r="F255" s="326">
        <f t="shared" si="110"/>
        <v>19.465367399254241</v>
      </c>
      <c r="G255" s="326">
        <f t="shared" si="111"/>
        <v>44.45480137540256</v>
      </c>
      <c r="H255" s="311">
        <f t="shared" si="112"/>
        <v>0.02</v>
      </c>
      <c r="I255" s="326">
        <f t="shared" si="113"/>
        <v>1.1149180558809348</v>
      </c>
      <c r="J255" s="326">
        <f t="shared" si="137"/>
        <v>42.18</v>
      </c>
      <c r="K255" s="333">
        <f t="shared" si="114"/>
        <v>1</v>
      </c>
      <c r="L255" s="321">
        <f t="shared" si="115"/>
        <v>2.0074202133566388</v>
      </c>
      <c r="M255" s="321">
        <f t="shared" si="116"/>
        <v>1.997420213356639</v>
      </c>
      <c r="N255" s="326">
        <f t="shared" si="117"/>
        <v>2.8359995272847272E-2</v>
      </c>
      <c r="O255" s="326">
        <f t="shared" si="138"/>
        <v>1.0016492211610967E-3</v>
      </c>
      <c r="P255" s="330">
        <f t="shared" ref="P255:P318" si="140">IF(H255&gt;0, $C$54*$L$55*$L$55*M255*M255/(($B$19*(B255-C255))^0.333)*1000,"")</f>
        <v>33.937165330548623</v>
      </c>
      <c r="Q255" s="326">
        <f t="shared" si="118"/>
        <v>1.6096524049055461</v>
      </c>
      <c r="R255" s="276">
        <f>IF(H255&gt;0, rate1(1,$L$52,$L$51,$L$54,L255,$L$53,$L$50,P255),"")</f>
        <v>2357.7764125486733</v>
      </c>
      <c r="S255" s="321">
        <f t="shared" si="119"/>
        <v>0.6815752734137277</v>
      </c>
      <c r="T255" s="321">
        <f t="shared" si="120"/>
        <v>8.9063420347048852E-2</v>
      </c>
      <c r="U255" s="326">
        <f t="shared" si="121"/>
        <v>1.9874202133566388</v>
      </c>
      <c r="V255" s="334">
        <f t="shared" si="122"/>
        <v>1.9874202133566388</v>
      </c>
      <c r="W255" s="326">
        <f t="shared" si="123"/>
        <v>2.3765139254594558E-4</v>
      </c>
      <c r="X255" s="326">
        <f t="shared" si="124"/>
        <v>0.95524648284879277</v>
      </c>
      <c r="Y255" s="326">
        <f t="shared" ref="Y255:Y318" si="141">IF(H255&gt;0, $C$54*$L$55*$L$55*V255*V255/(($B$19*(B255-C255))^0.333)*1000,"")</f>
        <v>33.598205980771333</v>
      </c>
      <c r="Z255" s="107">
        <f>IF(H255&gt;0, rate1(1,$L$52,$L$51,$L$54,U255,$L$53,$L$50,Y255),"")</f>
        <v>2339.7371681140871</v>
      </c>
      <c r="AA255" s="334">
        <f t="shared" si="125"/>
        <v>0.40759862990505802</v>
      </c>
      <c r="AB255" s="334">
        <f t="shared" si="126"/>
        <v>4.0116617641829236E-4</v>
      </c>
      <c r="AC255" s="326">
        <f t="shared" si="127"/>
        <v>8.9063420347048852E-2</v>
      </c>
      <c r="AD255" s="326">
        <f t="shared" si="128"/>
        <v>0.22455908297780422</v>
      </c>
      <c r="AE255" s="326">
        <f t="shared" si="129"/>
        <v>82.082380721636625</v>
      </c>
      <c r="AF255" s="326">
        <f t="shared" si="130"/>
        <v>1020.3235373131643</v>
      </c>
      <c r="AG255" s="326">
        <f t="shared" si="131"/>
        <v>1018.9015297480402</v>
      </c>
      <c r="AH255" s="326">
        <f t="shared" si="132"/>
        <v>2.0075398510183691</v>
      </c>
      <c r="AI255" s="326">
        <f t="shared" si="133"/>
        <v>37.774328334540606</v>
      </c>
      <c r="AJ255" s="391">
        <f t="shared" si="134"/>
        <v>0.97298461627841826</v>
      </c>
      <c r="AK255" s="335">
        <f t="shared" si="135"/>
        <v>0.41300232213060695</v>
      </c>
      <c r="AL255" s="41">
        <f t="shared" si="136"/>
        <v>0.14615244684349449</v>
      </c>
      <c r="AM255" s="8" cm="1">
        <f t="array" ref="AM255">Balance($B$8,$B$11,$B$12,$H$7,B255,AK255,AL255)</f>
        <v>2.1306418912880836</v>
      </c>
      <c r="AN255" s="8" cm="1">
        <f t="array" ref="AN255">getStorageByWaterLevel(B254)</f>
        <v>0.83353734795724221</v>
      </c>
    </row>
    <row r="256" spans="1:40" x14ac:dyDescent="0.25">
      <c r="A256" s="115"/>
      <c r="B256" s="326">
        <f t="shared" si="107"/>
        <v>1020.3235373131643</v>
      </c>
      <c r="C256" s="326">
        <f t="shared" si="108"/>
        <v>1018.9015297480402</v>
      </c>
      <c r="D256" s="326">
        <f t="shared" si="109"/>
        <v>2.0075398510183691</v>
      </c>
      <c r="E256" s="326">
        <f t="shared" si="139"/>
        <v>19.465367399254241</v>
      </c>
      <c r="F256" s="326">
        <f t="shared" si="110"/>
        <v>19.465367399254241</v>
      </c>
      <c r="G256" s="326">
        <f t="shared" si="111"/>
        <v>45.804974080621143</v>
      </c>
      <c r="H256" s="311">
        <f t="shared" si="112"/>
        <v>0.02</v>
      </c>
      <c r="I256" s="326">
        <f t="shared" si="113"/>
        <v>1.1376060520992723</v>
      </c>
      <c r="J256" s="326">
        <f t="shared" si="137"/>
        <v>42.18</v>
      </c>
      <c r="K256" s="333">
        <f t="shared" si="114"/>
        <v>1</v>
      </c>
      <c r="L256" s="321">
        <f t="shared" si="115"/>
        <v>2.0275398510183691</v>
      </c>
      <c r="M256" s="321">
        <f t="shared" si="116"/>
        <v>2.0175398510183689</v>
      </c>
      <c r="N256" s="326">
        <f t="shared" si="117"/>
        <v>2.864881329954283E-2</v>
      </c>
      <c r="O256" s="326">
        <f t="shared" si="138"/>
        <v>1.0016492211610967E-3</v>
      </c>
      <c r="P256" s="330">
        <f t="shared" si="140"/>
        <v>34.392799512132527</v>
      </c>
      <c r="Q256" s="326">
        <f t="shared" si="118"/>
        <v>2.9462808212033238</v>
      </c>
      <c r="R256" s="276">
        <f>IF(H256&gt;0, rate1(1,$L$52,$L$51,$L$54,L256,$L$53,$L$50,P256),"")</f>
        <v>2381.8915921249031</v>
      </c>
      <c r="S256" s="321">
        <f t="shared" si="119"/>
        <v>1.2349133616054742</v>
      </c>
      <c r="T256" s="321">
        <f t="shared" si="120"/>
        <v>-0.12195480539611515</v>
      </c>
      <c r="U256" s="326">
        <f t="shared" si="121"/>
        <v>2.0075398510183691</v>
      </c>
      <c r="V256" s="334">
        <f t="shared" si="122"/>
        <v>2.0075398510183691</v>
      </c>
      <c r="W256" s="326">
        <f t="shared" si="123"/>
        <v>2.4248747342969779E-4</v>
      </c>
      <c r="X256" s="326">
        <f t="shared" si="124"/>
        <v>2.2785916971778022</v>
      </c>
      <c r="Y256" s="326">
        <f t="shared" si="141"/>
        <v>34.052706452793572</v>
      </c>
      <c r="Z256" s="107">
        <f>IF(H256&gt;0, rate1(1,$L$52,$L$51,$L$54,U256,$L$53,$L$50,Y256),"")</f>
        <v>2363.9060515640313</v>
      </c>
      <c r="AA256" s="334">
        <f t="shared" si="125"/>
        <v>0.96232250069106029</v>
      </c>
      <c r="AB256" s="334">
        <f t="shared" si="126"/>
        <v>6.4358696271586942E-3</v>
      </c>
      <c r="AC256" s="326">
        <f t="shared" si="127"/>
        <v>6.4358696271586942E-3</v>
      </c>
      <c r="AD256" s="326">
        <f t="shared" si="128"/>
        <v>3.1075831486085579</v>
      </c>
      <c r="AE256" s="326">
        <f t="shared" si="129"/>
        <v>60.377916242296685</v>
      </c>
      <c r="AF256" s="326">
        <f t="shared" si="130"/>
        <v>1020.3457502568366</v>
      </c>
      <c r="AG256" s="326">
        <f t="shared" si="131"/>
        <v>1018.895093878413</v>
      </c>
      <c r="AH256" s="326">
        <f t="shared" si="132"/>
        <v>2.0276616983145224</v>
      </c>
      <c r="AI256" s="326">
        <f t="shared" si="133"/>
        <v>2.7019993892405516</v>
      </c>
      <c r="AJ256" s="391">
        <f t="shared" si="134"/>
        <v>0.97373517166431844</v>
      </c>
      <c r="AK256" s="335">
        <f t="shared" si="135"/>
        <v>0.41468157239380821</v>
      </c>
      <c r="AL256" s="41">
        <f t="shared" si="136"/>
        <v>0.14774576801264541</v>
      </c>
      <c r="AM256" s="8" cm="1">
        <f t="array" ref="AM256">Balance($B$8,$B$11,$B$12,$H$7,B256,AK256,AL256)</f>
        <v>2.1578898024260433</v>
      </c>
      <c r="AN256" s="8" cm="1">
        <f t="array" ref="AN256">getStorageByWaterLevel(B255)</f>
        <v>0.84164290071632242</v>
      </c>
    </row>
    <row r="257" spans="1:40" x14ac:dyDescent="0.25">
      <c r="A257" s="115"/>
      <c r="B257" s="326">
        <f t="shared" si="107"/>
        <v>1020.3457502568366</v>
      </c>
      <c r="C257" s="326">
        <f t="shared" si="108"/>
        <v>1018.895093878413</v>
      </c>
      <c r="D257" s="326">
        <f t="shared" si="109"/>
        <v>2.0276616983145224</v>
      </c>
      <c r="E257" s="326">
        <f t="shared" si="139"/>
        <v>19.465367399254241</v>
      </c>
      <c r="F257" s="326">
        <f t="shared" si="110"/>
        <v>19.465367399254241</v>
      </c>
      <c r="G257" s="326">
        <f t="shared" si="111"/>
        <v>44.471073948320097</v>
      </c>
      <c r="H257" s="311">
        <f t="shared" si="112"/>
        <v>0.02</v>
      </c>
      <c r="I257" s="326">
        <f t="shared" si="113"/>
        <v>1.1605251027388477</v>
      </c>
      <c r="J257" s="326">
        <f t="shared" si="137"/>
        <v>42.18</v>
      </c>
      <c r="K257" s="333">
        <f t="shared" si="114"/>
        <v>-1</v>
      </c>
      <c r="L257" s="321">
        <f t="shared" si="115"/>
        <v>2.0076616983145223</v>
      </c>
      <c r="M257" s="321">
        <f t="shared" si="116"/>
        <v>2.0176616983145221</v>
      </c>
      <c r="N257" s="326">
        <f t="shared" si="117"/>
        <v>-2.8301819505098802E-2</v>
      </c>
      <c r="O257" s="326">
        <f t="shared" si="138"/>
        <v>1.0016492211610967E-3</v>
      </c>
      <c r="P257" s="330">
        <f t="shared" si="140"/>
        <v>34.169240314439691</v>
      </c>
      <c r="Q257" s="326">
        <f t="shared" si="118"/>
        <v>2.9544573844341713</v>
      </c>
      <c r="R257" s="276">
        <f>IF(H257&gt;0, rate1(1,$L$52,$L$51,$L$54,L257,$L$53,$L$50,P257),"")</f>
        <v>2370.0784050685857</v>
      </c>
      <c r="S257" s="321">
        <f t="shared" si="119"/>
        <v>1.2445127752633276</v>
      </c>
      <c r="T257" s="321">
        <f t="shared" si="120"/>
        <v>0.11574781511771402</v>
      </c>
      <c r="U257" s="326">
        <f t="shared" si="121"/>
        <v>2.0276616983145224</v>
      </c>
      <c r="V257" s="334">
        <f t="shared" si="122"/>
        <v>2.0276616983145224</v>
      </c>
      <c r="W257" s="326">
        <f t="shared" si="123"/>
        <v>2.4737280493170033E-4</v>
      </c>
      <c r="X257" s="326">
        <f t="shared" si="124"/>
        <v>3.6288795213156249</v>
      </c>
      <c r="Y257" s="326">
        <f t="shared" si="141"/>
        <v>34.508781038126294</v>
      </c>
      <c r="Z257" s="107">
        <f>IF(H257&gt;0, rate1(1,$L$52,$L$51,$L$54,U257,$L$53,$L$50,Y257),"")</f>
        <v>2388.0058215300919</v>
      </c>
      <c r="AA257" s="334">
        <f t="shared" si="125"/>
        <v>1.5171255102489745</v>
      </c>
      <c r="AB257" s="334">
        <f t="shared" si="126"/>
        <v>-4.7836124892117697E-4</v>
      </c>
      <c r="AC257" s="326">
        <f t="shared" si="127"/>
        <v>0.11574781511771402</v>
      </c>
      <c r="AD257" s="326">
        <f t="shared" si="128"/>
        <v>-0.17278943865731081</v>
      </c>
      <c r="AE257" s="326">
        <f t="shared" si="129"/>
        <v>-53.695754782899115</v>
      </c>
      <c r="AF257" s="326">
        <f t="shared" si="130"/>
        <v>1020.2017006222138</v>
      </c>
      <c r="AG257" s="326">
        <f t="shared" si="131"/>
        <v>1018.7793460632953</v>
      </c>
      <c r="AH257" s="326">
        <f t="shared" si="132"/>
        <v>2.0077847728446967</v>
      </c>
      <c r="AI257" s="326">
        <f t="shared" si="133"/>
        <v>48.837124911217657</v>
      </c>
      <c r="AJ257" s="391">
        <f t="shared" si="134"/>
        <v>0.98730103969521221</v>
      </c>
      <c r="AK257" s="335">
        <f t="shared" si="135"/>
        <v>0.41480533740579822</v>
      </c>
      <c r="AL257" s="41">
        <f t="shared" si="136"/>
        <v>0.14785973834688357</v>
      </c>
      <c r="AM257" s="8" cm="1">
        <f t="array" ref="AM257">Balance($B$8,$B$11,$B$12,$H$7,B257,AK257,AL257)</f>
        <v>2.1441854718284441</v>
      </c>
      <c r="AN257" s="8" cm="1">
        <f t="array" ref="AN257">getStorageByWaterLevel(B256)</f>
        <v>0.85643405921414117</v>
      </c>
    </row>
    <row r="258" spans="1:40" x14ac:dyDescent="0.25">
      <c r="A258" s="115"/>
      <c r="B258" s="326">
        <f t="shared" si="107"/>
        <v>1020.2017006222138</v>
      </c>
      <c r="C258" s="326">
        <f t="shared" si="108"/>
        <v>1018.7793460632953</v>
      </c>
      <c r="D258" s="326">
        <f t="shared" si="109"/>
        <v>2.0077847728446967</v>
      </c>
      <c r="E258" s="326">
        <f t="shared" si="139"/>
        <v>19.465367399254241</v>
      </c>
      <c r="F258" s="326">
        <f t="shared" si="110"/>
        <v>19.465367399254241</v>
      </c>
      <c r="G258" s="326">
        <f t="shared" si="111"/>
        <v>43.163182268787722</v>
      </c>
      <c r="H258" s="311">
        <f t="shared" si="112"/>
        <v>0.02</v>
      </c>
      <c r="I258" s="326">
        <f t="shared" si="113"/>
        <v>1.1378836471348224</v>
      </c>
      <c r="J258" s="326">
        <f t="shared" si="137"/>
        <v>42.18</v>
      </c>
      <c r="K258" s="333">
        <f t="shared" si="114"/>
        <v>-1</v>
      </c>
      <c r="L258" s="321">
        <f t="shared" si="115"/>
        <v>1.9877847728446967</v>
      </c>
      <c r="M258" s="321">
        <f t="shared" si="116"/>
        <v>1.9977847728446967</v>
      </c>
      <c r="N258" s="326">
        <f t="shared" si="117"/>
        <v>-2.8026089521043129E-2</v>
      </c>
      <c r="O258" s="326">
        <f t="shared" si="138"/>
        <v>1.0016492211610967E-3</v>
      </c>
      <c r="P258" s="330">
        <f t="shared" si="140"/>
        <v>33.719831538748487</v>
      </c>
      <c r="Q258" s="326">
        <f t="shared" si="118"/>
        <v>1.6336336087505217</v>
      </c>
      <c r="R258" s="276">
        <f>IF(H258&gt;0, rate1(1,$L$52,$L$51,$L$54,L258,$L$53,$L$50,P258),"")</f>
        <v>2346.2198068091416</v>
      </c>
      <c r="S258" s="321">
        <f t="shared" si="119"/>
        <v>0.69513683967459061</v>
      </c>
      <c r="T258" s="321">
        <f t="shared" si="120"/>
        <v>-9.1930062953910943E-2</v>
      </c>
      <c r="U258" s="326">
        <f t="shared" si="121"/>
        <v>2.0077847728446967</v>
      </c>
      <c r="V258" s="334">
        <f t="shared" si="122"/>
        <v>2.0077847728446967</v>
      </c>
      <c r="W258" s="326">
        <f t="shared" si="123"/>
        <v>2.4254664445733098E-4</v>
      </c>
      <c r="X258" s="326">
        <f t="shared" si="124"/>
        <v>2.294865657533137</v>
      </c>
      <c r="Y258" s="326">
        <f t="shared" si="141"/>
        <v>34.058248620027491</v>
      </c>
      <c r="Z258" s="107">
        <f>IF(H258&gt;0, rate1(1,$L$52,$L$51,$L$54,U258,$L$53,$L$50,Y258),"")</f>
        <v>2364.1998251596538</v>
      </c>
      <c r="AA258" s="334">
        <f t="shared" si="125"/>
        <v>0.96907508567801093</v>
      </c>
      <c r="AB258" s="334">
        <f t="shared" si="126"/>
        <v>7.8430821806632738E-3</v>
      </c>
      <c r="AC258" s="326">
        <f t="shared" si="127"/>
        <v>7.8430821806632738E-3</v>
      </c>
      <c r="AD258" s="326">
        <f t="shared" si="128"/>
        <v>-2.5500179061375894</v>
      </c>
      <c r="AE258" s="326">
        <f t="shared" si="129"/>
        <v>-38.469313184790522</v>
      </c>
      <c r="AF258" s="326">
        <f t="shared" si="130"/>
        <v>1020.1658314505121</v>
      </c>
      <c r="AG258" s="326">
        <f t="shared" si="131"/>
        <v>1018.7715029811146</v>
      </c>
      <c r="AH258" s="326">
        <f t="shared" si="132"/>
        <v>1.9879056546915341</v>
      </c>
      <c r="AI258" s="326">
        <f t="shared" si="133"/>
        <v>3.3428590782079639</v>
      </c>
      <c r="AJ258" s="391">
        <f t="shared" si="134"/>
        <v>0.98822961166138112</v>
      </c>
      <c r="AK258" s="335">
        <f t="shared" si="135"/>
        <v>0.41697717679914831</v>
      </c>
      <c r="AL258" s="41">
        <f t="shared" si="136"/>
        <v>0.14991968827563873</v>
      </c>
      <c r="AM258" s="8" cm="1">
        <f t="array" ref="AM258">Balance($B$8,$B$11,$B$12,$H$7,B258,AK258,AL258)</f>
        <v>2.2184263047674153</v>
      </c>
      <c r="AN258" s="8" cm="1">
        <f t="array" ref="AN258">getStorageByWaterLevel(B257)</f>
        <v>0.85100670631620179</v>
      </c>
    </row>
    <row r="259" spans="1:40" x14ac:dyDescent="0.25">
      <c r="A259" s="115"/>
      <c r="B259" s="326">
        <f t="shared" si="107"/>
        <v>1020.1658314505121</v>
      </c>
      <c r="C259" s="326">
        <f t="shared" si="108"/>
        <v>1018.7715029811146</v>
      </c>
      <c r="D259" s="326">
        <f t="shared" si="109"/>
        <v>1.9879056546915341</v>
      </c>
      <c r="E259" s="326">
        <f t="shared" si="139"/>
        <v>19.465367399254241</v>
      </c>
      <c r="F259" s="326">
        <f t="shared" si="110"/>
        <v>19.465367399254241</v>
      </c>
      <c r="G259" s="326">
        <f t="shared" si="111"/>
        <v>44.487061447140597</v>
      </c>
      <c r="H259" s="311">
        <f t="shared" si="112"/>
        <v>0.02</v>
      </c>
      <c r="I259" s="326">
        <f t="shared" si="113"/>
        <v>1.1154627755179718</v>
      </c>
      <c r="J259" s="326">
        <f t="shared" si="137"/>
        <v>42.18</v>
      </c>
      <c r="K259" s="333">
        <f t="shared" si="114"/>
        <v>1</v>
      </c>
      <c r="L259" s="321">
        <f t="shared" si="115"/>
        <v>2.0079056546915339</v>
      </c>
      <c r="M259" s="321">
        <f t="shared" si="116"/>
        <v>1.9979056546915341</v>
      </c>
      <c r="N259" s="326">
        <f t="shared" si="117"/>
        <v>2.8366963224893293E-2</v>
      </c>
      <c r="O259" s="326">
        <f t="shared" si="138"/>
        <v>1.0016492211610967E-3</v>
      </c>
      <c r="P259" s="330">
        <f t="shared" si="140"/>
        <v>33.948140821234368</v>
      </c>
      <c r="Q259" s="326">
        <f t="shared" si="118"/>
        <v>1.6415873085068569</v>
      </c>
      <c r="R259" s="276">
        <f>IF(H259&gt;0, rate1(1,$L$52,$L$51,$L$54,L259,$L$53,$L$50,P259),"")</f>
        <v>2358.359102629448</v>
      </c>
      <c r="S259" s="321">
        <f t="shared" si="119"/>
        <v>0.6949257319651797</v>
      </c>
      <c r="T259" s="321">
        <f t="shared" si="120"/>
        <v>9.2983795085777504E-2</v>
      </c>
      <c r="U259" s="326">
        <f t="shared" si="121"/>
        <v>1.9879056546915339</v>
      </c>
      <c r="V259" s="334">
        <f t="shared" si="122"/>
        <v>1.9879056546915339</v>
      </c>
      <c r="W259" s="326">
        <f t="shared" si="123"/>
        <v>2.3776750276649494E-4</v>
      </c>
      <c r="X259" s="326">
        <f t="shared" si="124"/>
        <v>0.9868624640509438</v>
      </c>
      <c r="Y259" s="326">
        <f t="shared" si="141"/>
        <v>33.609154028513821</v>
      </c>
      <c r="Z259" s="107">
        <f>IF(H259&gt;0, rate1(1,$L$52,$L$51,$L$54,U259,$L$53,$L$50,Y259),"")</f>
        <v>2340.321148458313</v>
      </c>
      <c r="AA259" s="334">
        <f t="shared" si="125"/>
        <v>0.42098392779079602</v>
      </c>
      <c r="AB259" s="334">
        <f t="shared" si="126"/>
        <v>4.1064059216751298E-4</v>
      </c>
      <c r="AC259" s="326">
        <f t="shared" si="127"/>
        <v>9.2983795085777504E-2</v>
      </c>
      <c r="AD259" s="326">
        <f t="shared" si="128"/>
        <v>0.21509124231324406</v>
      </c>
      <c r="AE259" s="326">
        <f t="shared" si="129"/>
        <v>54.848651935215145</v>
      </c>
      <c r="AF259" s="326">
        <f t="shared" si="130"/>
        <v>1020.1012146186512</v>
      </c>
      <c r="AG259" s="326">
        <f t="shared" si="131"/>
        <v>1018.6785191860289</v>
      </c>
      <c r="AH259" s="326">
        <f t="shared" si="132"/>
        <v>2.0080253457832518</v>
      </c>
      <c r="AI259" s="326">
        <f t="shared" si="133"/>
        <v>39.427326814693068</v>
      </c>
      <c r="AJ259" s="391">
        <f t="shared" si="134"/>
        <v>0.99918164688768474</v>
      </c>
      <c r="AK259" s="335">
        <f t="shared" si="135"/>
        <v>0.41712146523483989</v>
      </c>
      <c r="AL259" s="41">
        <f t="shared" si="136"/>
        <v>0.15006069007155753</v>
      </c>
      <c r="AM259" s="8" cm="1">
        <f t="array" ref="AM259">Balance($B$8,$B$11,$B$12,$H$7,B259,AK259,AL259)</f>
        <v>2.2391293490476198</v>
      </c>
      <c r="AN259" s="8" cm="1">
        <f t="array" ref="AN259">getStorageByWaterLevel(B258)</f>
        <v>0.88650837624808232</v>
      </c>
    </row>
    <row r="260" spans="1:40" x14ac:dyDescent="0.25">
      <c r="A260" s="115"/>
      <c r="B260" s="326">
        <f t="shared" si="107"/>
        <v>1020.1012146186512</v>
      </c>
      <c r="C260" s="326">
        <f t="shared" si="108"/>
        <v>1018.6785191860289</v>
      </c>
      <c r="D260" s="326">
        <f t="shared" si="109"/>
        <v>2.0080253457832518</v>
      </c>
      <c r="E260" s="326">
        <f t="shared" si="139"/>
        <v>19.465367399254241</v>
      </c>
      <c r="F260" s="326">
        <f t="shared" si="110"/>
        <v>19.465367399254241</v>
      </c>
      <c r="G260" s="326">
        <f t="shared" si="111"/>
        <v>45.837887615552418</v>
      </c>
      <c r="H260" s="311">
        <f t="shared" si="112"/>
        <v>0.02</v>
      </c>
      <c r="I260" s="326">
        <f t="shared" si="113"/>
        <v>1.1381563460978215</v>
      </c>
      <c r="J260" s="326">
        <f t="shared" si="137"/>
        <v>42.18</v>
      </c>
      <c r="K260" s="333">
        <f t="shared" si="114"/>
        <v>1</v>
      </c>
      <c r="L260" s="321">
        <f t="shared" si="115"/>
        <v>2.0280253457832518</v>
      </c>
      <c r="M260" s="321">
        <f t="shared" si="116"/>
        <v>2.0180253457832515</v>
      </c>
      <c r="N260" s="326">
        <f t="shared" si="117"/>
        <v>2.8655783193944462E-2</v>
      </c>
      <c r="O260" s="326">
        <f t="shared" si="138"/>
        <v>1.0016492211610967E-3</v>
      </c>
      <c r="P260" s="330">
        <f t="shared" si="140"/>
        <v>34.403812922310301</v>
      </c>
      <c r="Q260" s="326">
        <f t="shared" si="118"/>
        <v>2.9788658214789194</v>
      </c>
      <c r="R260" s="276">
        <f>IF(H260&gt;0, rate1(1,$L$52,$L$51,$L$54,L260,$L$53,$L$50,P260),"")</f>
        <v>2382.4726110812362</v>
      </c>
      <c r="S260" s="321">
        <f t="shared" si="119"/>
        <v>1.2482666487182494</v>
      </c>
      <c r="T260" s="321">
        <f t="shared" si="120"/>
        <v>-0.11542341003871637</v>
      </c>
      <c r="U260" s="326">
        <f t="shared" si="121"/>
        <v>2.0080253457832518</v>
      </c>
      <c r="V260" s="334">
        <f t="shared" si="122"/>
        <v>2.0080253457832518</v>
      </c>
      <c r="W260" s="326">
        <f t="shared" si="123"/>
        <v>2.4260477185755747E-4</v>
      </c>
      <c r="X260" s="326">
        <f t="shared" si="124"/>
        <v>2.310854519478724</v>
      </c>
      <c r="Y260" s="326">
        <f t="shared" si="141"/>
        <v>34.063692599109281</v>
      </c>
      <c r="Z260" s="107">
        <f>IF(H260&gt;0, rate1(1,$L$52,$L$51,$L$54,U260,$L$53,$L$50,Y260),"")</f>
        <v>2364.4883720910461</v>
      </c>
      <c r="AA260" s="334">
        <f t="shared" si="125"/>
        <v>0.97570777321243174</v>
      </c>
      <c r="AB260" s="334">
        <f t="shared" si="126"/>
        <v>9.9869301393856729E-3</v>
      </c>
      <c r="AC260" s="326">
        <f t="shared" si="127"/>
        <v>9.9869301393856729E-3</v>
      </c>
      <c r="AD260" s="326">
        <f t="shared" si="128"/>
        <v>2.0026173930190585</v>
      </c>
      <c r="AE260" s="326">
        <f t="shared" si="129"/>
        <v>34.719113549935315</v>
      </c>
      <c r="AF260" s="326">
        <f t="shared" si="130"/>
        <v>1020.1198834717057</v>
      </c>
      <c r="AG260" s="326">
        <f t="shared" si="131"/>
        <v>1018.6685322558895</v>
      </c>
      <c r="AH260" s="326">
        <f t="shared" si="132"/>
        <v>2.0281472462776122</v>
      </c>
      <c r="AI260" s="326">
        <f t="shared" si="133"/>
        <v>4.1918341864393183</v>
      </c>
      <c r="AJ260" s="391">
        <f t="shared" si="134"/>
        <v>1.0003460452728068</v>
      </c>
      <c r="AK260" s="335">
        <f t="shared" si="135"/>
        <v>0.41887547114554163</v>
      </c>
      <c r="AL260" s="41">
        <f t="shared" si="136"/>
        <v>0.15172373471660128</v>
      </c>
      <c r="AM260" s="8" cm="1">
        <f t="array" ref="AM260">Balance($B$8,$B$11,$B$12,$H$7,B260,AK260,AL260)</f>
        <v>2.2687422575856577</v>
      </c>
      <c r="AN260" s="8" cm="1">
        <f t="array" ref="AN260">getStorageByWaterLevel(B259)</f>
        <v>0.89546086703450223</v>
      </c>
    </row>
    <row r="261" spans="1:40" x14ac:dyDescent="0.25">
      <c r="A261" s="115"/>
      <c r="B261" s="326">
        <f t="shared" si="107"/>
        <v>1020.1198834717057</v>
      </c>
      <c r="C261" s="326">
        <f t="shared" si="108"/>
        <v>1018.6685322558895</v>
      </c>
      <c r="D261" s="326">
        <f t="shared" si="109"/>
        <v>2.0281472462776122</v>
      </c>
      <c r="E261" s="326">
        <f t="shared" si="139"/>
        <v>19.465367399254241</v>
      </c>
      <c r="F261" s="326">
        <f t="shared" si="110"/>
        <v>19.465367399254241</v>
      </c>
      <c r="G261" s="326">
        <f t="shared" si="111"/>
        <v>44.50334898034626</v>
      </c>
      <c r="H261" s="311">
        <f t="shared" si="112"/>
        <v>0.02</v>
      </c>
      <c r="I261" s="326">
        <f t="shared" si="113"/>
        <v>1.1610809726529625</v>
      </c>
      <c r="J261" s="326">
        <f t="shared" si="137"/>
        <v>42.18</v>
      </c>
      <c r="K261" s="333">
        <f t="shared" si="114"/>
        <v>-1</v>
      </c>
      <c r="L261" s="321">
        <f t="shared" si="115"/>
        <v>2.0081472462776122</v>
      </c>
      <c r="M261" s="321">
        <f t="shared" si="116"/>
        <v>2.0181472462776124</v>
      </c>
      <c r="N261" s="326">
        <f t="shared" si="117"/>
        <v>-2.8308554364980143E-2</v>
      </c>
      <c r="O261" s="326">
        <f t="shared" si="138"/>
        <v>1.0016492211610967E-3</v>
      </c>
      <c r="P261" s="330">
        <f t="shared" si="140"/>
        <v>34.180236965395693</v>
      </c>
      <c r="Q261" s="326">
        <f t="shared" si="118"/>
        <v>2.9870498920317416</v>
      </c>
      <c r="R261" s="276">
        <f>IF(H261&gt;0, rate1(1,$L$52,$L$51,$L$54,L261,$L$53,$L$50,P261),"")</f>
        <v>2370.6603404736529</v>
      </c>
      <c r="S261" s="321">
        <f t="shared" si="119"/>
        <v>1.2579329254462079</v>
      </c>
      <c r="T261" s="321">
        <f t="shared" si="120"/>
        <v>0.10975161203637768</v>
      </c>
      <c r="U261" s="326">
        <f t="shared" si="121"/>
        <v>2.0281472462776122</v>
      </c>
      <c r="V261" s="334">
        <f t="shared" si="122"/>
        <v>2.0281472462776122</v>
      </c>
      <c r="W261" s="326">
        <f t="shared" si="123"/>
        <v>2.4749129189949315E-4</v>
      </c>
      <c r="X261" s="326">
        <f t="shared" si="124"/>
        <v>3.6617958625355698</v>
      </c>
      <c r="Y261" s="326">
        <f t="shared" si="141"/>
        <v>34.519805044449164</v>
      </c>
      <c r="Z261" s="107">
        <f>IF(H261&gt;0, rate1(1,$L$52,$L$51,$L$54,U261,$L$53,$L$50,Y261),"")</f>
        <v>2388.586466320799</v>
      </c>
      <c r="AA261" s="334">
        <f t="shared" si="125"/>
        <v>1.530514698248977</v>
      </c>
      <c r="AB261" s="334">
        <f t="shared" si="126"/>
        <v>-4.6651165880298094E-4</v>
      </c>
      <c r="AC261" s="326">
        <f t="shared" si="127"/>
        <v>0.10975161203637768</v>
      </c>
      <c r="AD261" s="326">
        <f t="shared" si="128"/>
        <v>-0.18222966960495221</v>
      </c>
      <c r="AE261" s="326">
        <f t="shared" si="129"/>
        <v>-36.493630587499375</v>
      </c>
      <c r="AF261" s="326">
        <f t="shared" si="130"/>
        <v>1019.9818233053044</v>
      </c>
      <c r="AG261" s="326">
        <f t="shared" si="131"/>
        <v>1018.5587806438532</v>
      </c>
      <c r="AH261" s="326">
        <f t="shared" si="132"/>
        <v>2.0082703742466017</v>
      </c>
      <c r="AI261" s="326">
        <f t="shared" si="133"/>
        <v>46.29579791023523</v>
      </c>
      <c r="AJ261" s="391">
        <f t="shared" si="134"/>
        <v>1.0132059891367611</v>
      </c>
      <c r="AK261" s="335">
        <f t="shared" si="135"/>
        <v>0.41906761596988268</v>
      </c>
      <c r="AL261" s="41">
        <f t="shared" si="136"/>
        <v>0.15190054628258529</v>
      </c>
      <c r="AM261" s="8" cm="1">
        <f t="array" ref="AM261">Balance($B$8,$B$11,$B$12,$H$7,B261,AK261,AL261)</f>
        <v>2.2565062714381945</v>
      </c>
      <c r="AN261" s="8" cm="1">
        <f t="array" ref="AN261">getStorageByWaterLevel(B260)</f>
        <v>0.91170147289775993</v>
      </c>
    </row>
    <row r="262" spans="1:40" x14ac:dyDescent="0.25">
      <c r="A262" s="115"/>
      <c r="B262" s="326">
        <f t="shared" si="107"/>
        <v>1019.9818233053044</v>
      </c>
      <c r="C262" s="326">
        <f t="shared" si="108"/>
        <v>1018.5587806438532</v>
      </c>
      <c r="D262" s="326">
        <f t="shared" si="109"/>
        <v>2.0082703742466017</v>
      </c>
      <c r="E262" s="326">
        <f t="shared" si="139"/>
        <v>19.465367399254241</v>
      </c>
      <c r="F262" s="326">
        <f t="shared" si="110"/>
        <v>19.465367399254241</v>
      </c>
      <c r="G262" s="326">
        <f t="shared" si="111"/>
        <v>43.194824928543483</v>
      </c>
      <c r="H262" s="311">
        <f t="shared" si="112"/>
        <v>0.02</v>
      </c>
      <c r="I262" s="326">
        <f t="shared" si="113"/>
        <v>1.1384341291609417</v>
      </c>
      <c r="J262" s="326">
        <f t="shared" si="137"/>
        <v>42.18</v>
      </c>
      <c r="K262" s="333">
        <f t="shared" si="114"/>
        <v>-1</v>
      </c>
      <c r="L262" s="321">
        <f t="shared" si="115"/>
        <v>1.9882703742466017</v>
      </c>
      <c r="M262" s="321">
        <f t="shared" si="116"/>
        <v>1.9982703742466017</v>
      </c>
      <c r="N262" s="326">
        <f t="shared" si="117"/>
        <v>-2.8032826283654E-2</v>
      </c>
      <c r="O262" s="326">
        <f t="shared" si="138"/>
        <v>1.0016492211610967E-3</v>
      </c>
      <c r="P262" s="330">
        <f t="shared" si="140"/>
        <v>33.730793006142981</v>
      </c>
      <c r="Q262" s="326">
        <f t="shared" si="118"/>
        <v>1.6655907056677535</v>
      </c>
      <c r="R262" s="276">
        <f>IF(H262&gt;0, rate1(1,$L$52,$L$51,$L$54,L262,$L$53,$L$50,P262),"")</f>
        <v>2346.8035137537536</v>
      </c>
      <c r="S262" s="321">
        <f t="shared" si="119"/>
        <v>0.70855880831803986</v>
      </c>
      <c r="T262" s="321">
        <f t="shared" si="120"/>
        <v>-9.6186905227334057E-2</v>
      </c>
      <c r="U262" s="326">
        <f t="shared" si="121"/>
        <v>2.0082703742466017</v>
      </c>
      <c r="V262" s="334">
        <f t="shared" si="122"/>
        <v>2.0082703742466017</v>
      </c>
      <c r="W262" s="326">
        <f t="shared" si="123"/>
        <v>2.4266398296379776E-4</v>
      </c>
      <c r="X262" s="326">
        <f t="shared" si="124"/>
        <v>2.3271434413997696</v>
      </c>
      <c r="Y262" s="326">
        <f t="shared" si="141"/>
        <v>34.069237627197737</v>
      </c>
      <c r="Z262" s="107">
        <f>IF(H262&gt;0, rate1(1,$L$52,$L$51,$L$54,U262,$L$53,$L$50,Y262),"")</f>
        <v>2364.782252499826</v>
      </c>
      <c r="AA262" s="334">
        <f t="shared" si="125"/>
        <v>0.98246330459464659</v>
      </c>
      <c r="AB262" s="334">
        <f t="shared" si="126"/>
        <v>1.3837497735731898E-2</v>
      </c>
      <c r="AC262" s="326">
        <f t="shared" si="127"/>
        <v>1.3837497735731898E-2</v>
      </c>
      <c r="AD262" s="326">
        <f t="shared" si="128"/>
        <v>-1.4453480233174654</v>
      </c>
      <c r="AE262" s="326">
        <f t="shared" si="129"/>
        <v>-20.440609306784761</v>
      </c>
      <c r="AF262" s="326">
        <f t="shared" si="130"/>
        <v>1019.9399529812849</v>
      </c>
      <c r="AG262" s="326">
        <f t="shared" si="131"/>
        <v>1018.5449431461175</v>
      </c>
      <c r="AH262" s="326">
        <f t="shared" si="132"/>
        <v>1.9883913097802155</v>
      </c>
      <c r="AI262" s="326">
        <f t="shared" si="133"/>
        <v>5.8963171201318758</v>
      </c>
      <c r="AJ262" s="391">
        <f t="shared" si="134"/>
        <v>1.0148438550034644</v>
      </c>
      <c r="AK262" s="335">
        <f t="shared" si="135"/>
        <v>0.42112793402060544</v>
      </c>
      <c r="AL262" s="41">
        <f t="shared" si="136"/>
        <v>0.153853303038439</v>
      </c>
      <c r="AM262" s="8" cm="1">
        <f t="array" ref="AM262">Balance($B$8,$B$11,$B$12,$H$7,B262,AK262,AL262)</f>
        <v>2.3290627492829978</v>
      </c>
      <c r="AN262" s="8" cm="1">
        <f t="array" ref="AN262">getStorageByWaterLevel(B261)</f>
        <v>0.90699436117810384</v>
      </c>
    </row>
    <row r="263" spans="1:40" x14ac:dyDescent="0.25">
      <c r="A263" s="115"/>
      <c r="B263" s="326">
        <f t="shared" si="107"/>
        <v>1019.9399529812849</v>
      </c>
      <c r="C263" s="326">
        <f t="shared" si="108"/>
        <v>1018.5449431461175</v>
      </c>
      <c r="D263" s="326">
        <f t="shared" si="109"/>
        <v>1.9883913097802155</v>
      </c>
      <c r="E263" s="326">
        <f t="shared" si="139"/>
        <v>19.465367399254241</v>
      </c>
      <c r="F263" s="326">
        <f t="shared" si="110"/>
        <v>19.465367399254241</v>
      </c>
      <c r="G263" s="326">
        <f t="shared" si="111"/>
        <v>44.519351337109356</v>
      </c>
      <c r="H263" s="311">
        <f t="shared" si="112"/>
        <v>0.02</v>
      </c>
      <c r="I263" s="326">
        <f t="shared" si="113"/>
        <v>1.1160078681339656</v>
      </c>
      <c r="J263" s="326">
        <f t="shared" si="137"/>
        <v>42.18</v>
      </c>
      <c r="K263" s="333">
        <f t="shared" si="114"/>
        <v>1</v>
      </c>
      <c r="L263" s="321">
        <f t="shared" si="115"/>
        <v>2.0083913097802153</v>
      </c>
      <c r="M263" s="321">
        <f t="shared" si="116"/>
        <v>1.9983913097802155</v>
      </c>
      <c r="N263" s="326">
        <f t="shared" si="117"/>
        <v>2.8373934273504542E-2</v>
      </c>
      <c r="O263" s="326">
        <f t="shared" si="138"/>
        <v>1.0016492211610967E-3</v>
      </c>
      <c r="P263" s="330">
        <f t="shared" si="140"/>
        <v>33.959122033882544</v>
      </c>
      <c r="Q263" s="326">
        <f t="shared" si="118"/>
        <v>1.6735518067639603</v>
      </c>
      <c r="R263" s="276">
        <f>IF(H263&gt;0, rate1(1,$L$52,$L$51,$L$54,L263,$L$53,$L$50,P263),"")</f>
        <v>2358.9420075714165</v>
      </c>
      <c r="S263" s="321">
        <f t="shared" si="119"/>
        <v>0.70828205559825197</v>
      </c>
      <c r="T263" s="321">
        <f t="shared" si="120"/>
        <v>9.7264960274190529E-2</v>
      </c>
      <c r="U263" s="326">
        <f t="shared" si="121"/>
        <v>1.9883913097802153</v>
      </c>
      <c r="V263" s="334">
        <f t="shared" si="122"/>
        <v>1.9883913097802153</v>
      </c>
      <c r="W263" s="326">
        <f t="shared" si="123"/>
        <v>2.3788369248833874E-4</v>
      </c>
      <c r="X263" s="326">
        <f t="shared" si="124"/>
        <v>1.0185078217327472</v>
      </c>
      <c r="Y263" s="326">
        <f t="shared" si="141"/>
        <v>33.62010779056682</v>
      </c>
      <c r="Z263" s="107">
        <f>IF(H263&gt;0, rate1(1,$L$52,$L$51,$L$54,U263,$L$53,$L$50,Y263),"")</f>
        <v>2340.9053445074101</v>
      </c>
      <c r="AA263" s="334">
        <f t="shared" si="125"/>
        <v>0.43437503578493974</v>
      </c>
      <c r="AB263" s="334">
        <f t="shared" si="126"/>
        <v>4.2056788073075802E-4</v>
      </c>
      <c r="AC263" s="326">
        <f t="shared" si="127"/>
        <v>9.7264960274190529E-2</v>
      </c>
      <c r="AD263" s="326">
        <f t="shared" si="128"/>
        <v>0.20562389522002453</v>
      </c>
      <c r="AE263" s="326">
        <f t="shared" si="129"/>
        <v>29.719809050310005</v>
      </c>
      <c r="AF263" s="326">
        <f t="shared" si="130"/>
        <v>1019.8710619552843</v>
      </c>
      <c r="AG263" s="326">
        <f t="shared" si="131"/>
        <v>1018.4476781858433</v>
      </c>
      <c r="AH263" s="326">
        <f t="shared" si="132"/>
        <v>2.0085110543198086</v>
      </c>
      <c r="AI263" s="326">
        <f t="shared" si="133"/>
        <v>41.232450802945756</v>
      </c>
      <c r="AJ263" s="391">
        <f t="shared" si="134"/>
        <v>1.0262973135598383</v>
      </c>
      <c r="AK263" s="335">
        <f t="shared" si="135"/>
        <v>0.42138262440633273</v>
      </c>
      <c r="AL263" s="41">
        <f t="shared" si="136"/>
        <v>0.15410200969456617</v>
      </c>
      <c r="AM263" s="8" cm="1">
        <f t="array" ref="AM263">Balance($B$8,$B$11,$B$12,$H$7,B263,AK263,AL263)</f>
        <v>2.3532405120322983</v>
      </c>
      <c r="AN263" s="8" cm="1">
        <f t="array" ref="AN263">getStorageByWaterLevel(B262)</f>
        <v>0.94209148010044208</v>
      </c>
    </row>
    <row r="264" spans="1:40" x14ac:dyDescent="0.25">
      <c r="A264" s="115"/>
      <c r="B264" s="326">
        <f t="shared" si="107"/>
        <v>1019.8710619552843</v>
      </c>
      <c r="C264" s="326">
        <f t="shared" si="108"/>
        <v>1018.4476781858433</v>
      </c>
      <c r="D264" s="326">
        <f t="shared" si="109"/>
        <v>2.0085110543198086</v>
      </c>
      <c r="E264" s="326">
        <f t="shared" si="139"/>
        <v>19.465367399254241</v>
      </c>
      <c r="F264" s="326">
        <f t="shared" si="110"/>
        <v>19.465367399254241</v>
      </c>
      <c r="G264" s="326">
        <f t="shared" si="111"/>
        <v>45.870831415990089</v>
      </c>
      <c r="H264" s="311">
        <f t="shared" si="112"/>
        <v>0.02</v>
      </c>
      <c r="I264" s="326">
        <f t="shared" si="113"/>
        <v>1.138707015552791</v>
      </c>
      <c r="J264" s="326">
        <f t="shared" si="137"/>
        <v>42.18</v>
      </c>
      <c r="K264" s="333">
        <f t="shared" si="114"/>
        <v>1</v>
      </c>
      <c r="L264" s="321">
        <f t="shared" si="115"/>
        <v>2.0285110543198086</v>
      </c>
      <c r="M264" s="321">
        <f t="shared" si="116"/>
        <v>2.0185110543198084</v>
      </c>
      <c r="N264" s="326">
        <f t="shared" si="117"/>
        <v>2.8662756185692029E-2</v>
      </c>
      <c r="O264" s="326">
        <f t="shared" si="138"/>
        <v>1.0016492211610967E-3</v>
      </c>
      <c r="P264" s="330">
        <f t="shared" si="140"/>
        <v>34.414832065314357</v>
      </c>
      <c r="Q264" s="326">
        <f t="shared" si="118"/>
        <v>3.0114808621630331</v>
      </c>
      <c r="R264" s="276">
        <f>IF(H264&gt;0, rate1(1,$L$52,$L$51,$L$54,L264,$L$53,$L$50,P264),"")</f>
        <v>2383.053843787291</v>
      </c>
      <c r="S264" s="321">
        <f t="shared" si="119"/>
        <v>1.2616258963551885</v>
      </c>
      <c r="T264" s="321">
        <f t="shared" si="120"/>
        <v>-0.10955626558763472</v>
      </c>
      <c r="U264" s="326">
        <f t="shared" si="121"/>
        <v>2.0085110543198086</v>
      </c>
      <c r="V264" s="334">
        <f t="shared" si="122"/>
        <v>2.0085110543198086</v>
      </c>
      <c r="W264" s="326">
        <f t="shared" si="123"/>
        <v>2.4272215031562183E-4</v>
      </c>
      <c r="X264" s="326">
        <f t="shared" si="124"/>
        <v>2.3431471625651525</v>
      </c>
      <c r="Y264" s="326">
        <f t="shared" si="141"/>
        <v>34.074684470606293</v>
      </c>
      <c r="Z264" s="107">
        <f>IF(H264&gt;0, rate1(1,$L$52,$L$51,$L$54,U264,$L$53,$L$50,Y264),"")</f>
        <v>2365.07090720425</v>
      </c>
      <c r="AA264" s="334">
        <f t="shared" si="125"/>
        <v>0.98909895270334303</v>
      </c>
      <c r="AB264" s="334">
        <f t="shared" si="126"/>
        <v>2.2265947822284696E-2</v>
      </c>
      <c r="AC264" s="326">
        <f t="shared" si="127"/>
        <v>2.2265947822284696E-2</v>
      </c>
      <c r="AD264" s="326">
        <f t="shared" si="128"/>
        <v>0.89823259084363616</v>
      </c>
      <c r="AE264" s="326">
        <f t="shared" si="129"/>
        <v>11.588779950782213</v>
      </c>
      <c r="AF264" s="326">
        <f t="shared" si="130"/>
        <v>1019.8774587636477</v>
      </c>
      <c r="AG264" s="326">
        <f t="shared" si="131"/>
        <v>1018.4254122380211</v>
      </c>
      <c r="AH264" s="326">
        <f t="shared" si="132"/>
        <v>2.028633008030102</v>
      </c>
      <c r="AI264" s="326">
        <f t="shared" si="133"/>
        <v>9.3434514206772299</v>
      </c>
      <c r="AJ264" s="391">
        <f t="shared" si="134"/>
        <v>1.0288927167322486</v>
      </c>
      <c r="AK264" s="335">
        <f t="shared" si="135"/>
        <v>0.42321826637011917</v>
      </c>
      <c r="AL264" s="41">
        <f t="shared" si="136"/>
        <v>0.15584119446943442</v>
      </c>
      <c r="AM264" s="8" cm="1">
        <f t="array" ref="AM264">Balance($B$8,$B$11,$B$12,$H$7,B264,AK264,AL264)</f>
        <v>2.3854666030555522</v>
      </c>
      <c r="AN264" s="8" cm="1">
        <f t="array" ref="AN264">getStorageByWaterLevel(B263)</f>
        <v>0.95286677538041364</v>
      </c>
    </row>
    <row r="265" spans="1:40" x14ac:dyDescent="0.25">
      <c r="A265" s="115"/>
      <c r="B265" s="326">
        <f t="shared" si="107"/>
        <v>1019.8774587636477</v>
      </c>
      <c r="C265" s="326">
        <f t="shared" si="108"/>
        <v>1018.4254122380211</v>
      </c>
      <c r="D265" s="326">
        <f t="shared" si="109"/>
        <v>2.028633008030102</v>
      </c>
      <c r="E265" s="326">
        <f t="shared" si="139"/>
        <v>19.465367399254241</v>
      </c>
      <c r="F265" s="326">
        <f t="shared" si="110"/>
        <v>19.465367399254241</v>
      </c>
      <c r="G265" s="326">
        <f t="shared" si="111"/>
        <v>44.535653845202177</v>
      </c>
      <c r="H265" s="311">
        <f t="shared" si="112"/>
        <v>0.02</v>
      </c>
      <c r="I265" s="326">
        <f t="shared" si="113"/>
        <v>1.161637220501325</v>
      </c>
      <c r="J265" s="326">
        <f t="shared" si="137"/>
        <v>42.18</v>
      </c>
      <c r="K265" s="333">
        <f t="shared" si="114"/>
        <v>-1</v>
      </c>
      <c r="L265" s="321">
        <f t="shared" si="115"/>
        <v>2.008633008030102</v>
      </c>
      <c r="M265" s="321">
        <f t="shared" si="116"/>
        <v>2.0186330080301023</v>
      </c>
      <c r="N265" s="326">
        <f t="shared" si="117"/>
        <v>-2.8315292161865901E-2</v>
      </c>
      <c r="O265" s="326">
        <f t="shared" si="138"/>
        <v>1.0016492211610967E-3</v>
      </c>
      <c r="P265" s="330">
        <f t="shared" si="140"/>
        <v>34.191239344742868</v>
      </c>
      <c r="Q265" s="326">
        <f t="shared" si="118"/>
        <v>3.0196724473480714</v>
      </c>
      <c r="R265" s="276">
        <f>IF(H265&gt;0, rate1(1,$L$52,$L$51,$L$54,L265,$L$53,$L$50,P265),"")</f>
        <v>2371.2424901901268</v>
      </c>
      <c r="S265" s="321">
        <f t="shared" si="119"/>
        <v>1.2713590246024835</v>
      </c>
      <c r="T265" s="321">
        <f t="shared" si="120"/>
        <v>0.10434623356767017</v>
      </c>
      <c r="U265" s="326">
        <f t="shared" si="121"/>
        <v>2.028633008030102</v>
      </c>
      <c r="V265" s="334">
        <f t="shared" si="122"/>
        <v>2.028633008030102</v>
      </c>
      <c r="W265" s="326">
        <f t="shared" si="123"/>
        <v>2.4760985942551272E-4</v>
      </c>
      <c r="X265" s="326">
        <f t="shared" si="124"/>
        <v>3.6947424718394828</v>
      </c>
      <c r="Y265" s="326">
        <f t="shared" si="141"/>
        <v>34.530834786811717</v>
      </c>
      <c r="Z265" s="107">
        <f>IF(H265&gt;0, rate1(1,$L$52,$L$51,$L$54,U265,$L$53,$L$50,Y265),"")</f>
        <v>2389.1673245882762</v>
      </c>
      <c r="AA265" s="334">
        <f t="shared" si="125"/>
        <v>1.5439098883130058</v>
      </c>
      <c r="AB265" s="334">
        <f t="shared" si="126"/>
        <v>-4.5524059177063498E-4</v>
      </c>
      <c r="AC265" s="326">
        <f t="shared" si="127"/>
        <v>0.10434623356767017</v>
      </c>
      <c r="AD265" s="326">
        <f t="shared" si="128"/>
        <v>-0.19166959185958241</v>
      </c>
      <c r="AE265" s="326">
        <f t="shared" si="129"/>
        <v>-17.216387408197502</v>
      </c>
      <c r="AF265" s="326">
        <f t="shared" si="130"/>
        <v>1019.7447972379182</v>
      </c>
      <c r="AG265" s="326">
        <f t="shared" si="131"/>
        <v>1018.3210660044534</v>
      </c>
      <c r="AH265" s="326">
        <f t="shared" si="132"/>
        <v>2.0087561894557049</v>
      </c>
      <c r="AI265" s="326">
        <f t="shared" si="133"/>
        <v>44.004876767919114</v>
      </c>
      <c r="AJ265" s="391">
        <f t="shared" si="134"/>
        <v>1.041116293612226</v>
      </c>
      <c r="AK265" s="335">
        <f t="shared" si="135"/>
        <v>0.42364685825508053</v>
      </c>
      <c r="AL265" s="41">
        <f t="shared" si="136"/>
        <v>0.15623530125035859</v>
      </c>
      <c r="AM265" s="8" cm="1">
        <f t="array" ref="AM265">Balance($B$8,$B$11,$B$12,$H$7,B265,AK265,AL265)</f>
        <v>2.3792033238297128</v>
      </c>
      <c r="AN265" s="8" cm="1">
        <f t="array" ref="AN265">getStorageByWaterLevel(B264)</f>
        <v>0.97072869560101138</v>
      </c>
    </row>
    <row r="266" spans="1:40" x14ac:dyDescent="0.25">
      <c r="A266" s="115"/>
      <c r="B266" s="326">
        <f t="shared" si="107"/>
        <v>1019.7447972379182</v>
      </c>
      <c r="C266" s="326">
        <f t="shared" si="108"/>
        <v>1018.3210660044534</v>
      </c>
      <c r="D266" s="326">
        <f t="shared" si="109"/>
        <v>2.0087561894557049</v>
      </c>
      <c r="E266" s="326">
        <f t="shared" si="139"/>
        <v>19.465367399254241</v>
      </c>
      <c r="F266" s="326">
        <f t="shared" si="110"/>
        <v>19.465367399254241</v>
      </c>
      <c r="G266" s="326">
        <f t="shared" si="111"/>
        <v>43.226496991095182</v>
      </c>
      <c r="H266" s="311">
        <f t="shared" si="112"/>
        <v>0.02</v>
      </c>
      <c r="I266" s="326">
        <f t="shared" si="113"/>
        <v>1.1389849867718114</v>
      </c>
      <c r="J266" s="326">
        <f t="shared" si="137"/>
        <v>42.18</v>
      </c>
      <c r="K266" s="333">
        <f t="shared" si="114"/>
        <v>-1</v>
      </c>
      <c r="L266" s="321">
        <f t="shared" si="115"/>
        <v>1.9887561894557049</v>
      </c>
      <c r="M266" s="321">
        <f t="shared" si="116"/>
        <v>1.9987561894557049</v>
      </c>
      <c r="N266" s="326">
        <f t="shared" si="117"/>
        <v>-2.8039565984025572E-2</v>
      </c>
      <c r="O266" s="326">
        <f t="shared" si="138"/>
        <v>1.0016492211610967E-3</v>
      </c>
      <c r="P266" s="330">
        <f t="shared" si="140"/>
        <v>33.741760192382522</v>
      </c>
      <c r="Q266" s="326">
        <f t="shared" si="118"/>
        <v>1.6975774189714201</v>
      </c>
      <c r="R266" s="276">
        <f>IF(H266&gt;0, rate1(1,$L$52,$L$51,$L$54,L266,$L$53,$L$50,P266),"")</f>
        <v>2347.3874361370617</v>
      </c>
      <c r="S266" s="321">
        <f t="shared" si="119"/>
        <v>0.7219866315926684</v>
      </c>
      <c r="T266" s="321">
        <f t="shared" si="120"/>
        <v>-0.10085689815801724</v>
      </c>
      <c r="U266" s="326">
        <f t="shared" si="121"/>
        <v>2.0087561894557049</v>
      </c>
      <c r="V266" s="334">
        <f t="shared" si="122"/>
        <v>2.0087561894557049</v>
      </c>
      <c r="W266" s="326">
        <f t="shared" si="123"/>
        <v>2.4278140152889094E-4</v>
      </c>
      <c r="X266" s="326">
        <f t="shared" si="124"/>
        <v>2.3594510606459664</v>
      </c>
      <c r="Y266" s="326">
        <f t="shared" si="141"/>
        <v>34.080232360868138</v>
      </c>
      <c r="Z266" s="107">
        <f>IF(H266&gt;0, rate1(1,$L$52,$L$51,$L$54,U266,$L$53,$L$50,Y266),"")</f>
        <v>2365.3648944367092</v>
      </c>
      <c r="AA266" s="334">
        <f t="shared" si="125"/>
        <v>0.99585743262896065</v>
      </c>
      <c r="AB266" s="334">
        <f t="shared" si="126"/>
        <v>5.8606506493092507E-2</v>
      </c>
      <c r="AC266" s="326">
        <f t="shared" si="127"/>
        <v>5.8606506493092507E-2</v>
      </c>
      <c r="AD266" s="326">
        <f t="shared" si="128"/>
        <v>-0.34125903754999021</v>
      </c>
      <c r="AE266" s="326">
        <f t="shared" si="129"/>
        <v>-1.8359856438698496</v>
      </c>
      <c r="AF266" s="326">
        <f t="shared" si="130"/>
        <v>1019.658151165441</v>
      </c>
      <c r="AG266" s="326">
        <f t="shared" si="131"/>
        <v>1018.2624594979603</v>
      </c>
      <c r="AH266" s="326">
        <f t="shared" si="132"/>
        <v>1.9888771786937942</v>
      </c>
      <c r="AI266" s="326">
        <f t="shared" si="133"/>
        <v>24.966695139826303</v>
      </c>
      <c r="AJ266" s="391">
        <f t="shared" si="134"/>
        <v>1.0480514867066222</v>
      </c>
      <c r="AK266" s="335">
        <f t="shared" si="135"/>
        <v>0.42560664421431738</v>
      </c>
      <c r="AL266" s="41">
        <f t="shared" si="136"/>
        <v>0.15809142695242942</v>
      </c>
      <c r="AM266" s="8" cm="1">
        <f t="array" ref="AM266">Balance($B$8,$B$11,$B$12,$H$7,B266,AK266,AL266)</f>
        <v>2.4503327794116272</v>
      </c>
      <c r="AN266" s="8" cm="1">
        <f t="array" ref="AN266">getStorageByWaterLevel(B265)</f>
        <v>0.96906318355848908</v>
      </c>
    </row>
    <row r="267" spans="1:40" x14ac:dyDescent="0.25">
      <c r="A267" s="115"/>
      <c r="B267" s="326">
        <f t="shared" si="107"/>
        <v>1019.658151165441</v>
      </c>
      <c r="C267" s="326">
        <f t="shared" si="108"/>
        <v>1018.2624594979603</v>
      </c>
      <c r="D267" s="326">
        <f t="shared" si="109"/>
        <v>1.9888771786937942</v>
      </c>
      <c r="E267" s="326">
        <f t="shared" si="139"/>
        <v>19.465367399254241</v>
      </c>
      <c r="F267" s="326">
        <f t="shared" si="110"/>
        <v>19.465367399254241</v>
      </c>
      <c r="G267" s="326">
        <f t="shared" si="111"/>
        <v>44.551671074440293</v>
      </c>
      <c r="H267" s="311">
        <f t="shared" si="112"/>
        <v>0.02</v>
      </c>
      <c r="I267" s="326">
        <f t="shared" si="113"/>
        <v>1.1165533339845752</v>
      </c>
      <c r="J267" s="326">
        <f t="shared" si="137"/>
        <v>42.18</v>
      </c>
      <c r="K267" s="333">
        <f t="shared" si="114"/>
        <v>1</v>
      </c>
      <c r="L267" s="321">
        <f t="shared" si="115"/>
        <v>2.008877178693794</v>
      </c>
      <c r="M267" s="321">
        <f t="shared" si="116"/>
        <v>1.9988771786937942</v>
      </c>
      <c r="N267" s="326">
        <f t="shared" si="117"/>
        <v>2.8380908419739281E-2</v>
      </c>
      <c r="O267" s="326">
        <f t="shared" si="138"/>
        <v>1.0016492211610967E-3</v>
      </c>
      <c r="P267" s="330">
        <f t="shared" si="140"/>
        <v>33.970108971131857</v>
      </c>
      <c r="Q267" s="326">
        <f t="shared" si="118"/>
        <v>1.7055459286537911</v>
      </c>
      <c r="R267" s="276">
        <f>IF(H267&gt;0, rate1(1,$L$52,$L$51,$L$54,L267,$L$53,$L$50,P267),"")</f>
        <v>2359.5251273959489</v>
      </c>
      <c r="S267" s="321">
        <f t="shared" si="119"/>
        <v>0.72164424857150478</v>
      </c>
      <c r="T267" s="321">
        <f t="shared" si="120"/>
        <v>0.10195912343858951</v>
      </c>
      <c r="U267" s="326">
        <f t="shared" si="121"/>
        <v>1.988877178693794</v>
      </c>
      <c r="V267" s="334">
        <f t="shared" si="122"/>
        <v>1.988877178693794</v>
      </c>
      <c r="W267" s="326">
        <f t="shared" si="123"/>
        <v>2.379999617678763E-4</v>
      </c>
      <c r="X267" s="326">
        <f t="shared" si="124"/>
        <v>1.0501825847217603</v>
      </c>
      <c r="Y267" s="326">
        <f t="shared" si="141"/>
        <v>33.631067269569051</v>
      </c>
      <c r="Z267" s="107">
        <f>IF(H267&gt;0, rate1(1,$L$52,$L$51,$L$54,U267,$L$53,$L$50,Y267),"")</f>
        <v>2341.4897562830006</v>
      </c>
      <c r="AA267" s="334">
        <f t="shared" si="125"/>
        <v>0.44777195812500598</v>
      </c>
      <c r="AB267" s="334">
        <f t="shared" si="126"/>
        <v>4.3098130431730506E-4</v>
      </c>
      <c r="AC267" s="326">
        <f t="shared" si="127"/>
        <v>0.10195912343858951</v>
      </c>
      <c r="AD267" s="326">
        <f t="shared" si="128"/>
        <v>0.19615704142499912</v>
      </c>
      <c r="AE267" s="326">
        <f t="shared" si="129"/>
        <v>6.6940363165348753</v>
      </c>
      <c r="AF267" s="326">
        <f t="shared" si="130"/>
        <v>1019.5845729504222</v>
      </c>
      <c r="AG267" s="326">
        <f t="shared" si="131"/>
        <v>1018.1605003745217</v>
      </c>
      <c r="AH267" s="326">
        <f t="shared" si="132"/>
        <v>2.0089969766988891</v>
      </c>
      <c r="AI267" s="326">
        <f t="shared" si="133"/>
        <v>43.211713346369415</v>
      </c>
      <c r="AJ267" s="391">
        <f t="shared" si="134"/>
        <v>1.0600547404139471</v>
      </c>
      <c r="AK267" s="335">
        <f t="shared" si="135"/>
        <v>0.42668586698665667</v>
      </c>
      <c r="AL267" s="41">
        <f t="shared" si="136"/>
        <v>0.15914452215342728</v>
      </c>
      <c r="AM267" s="8" cm="1">
        <f t="array" ref="AM267">Balance($B$8,$B$11,$B$12,$H$7,B267,AK267,AL267)</f>
        <v>2.4982902089531791</v>
      </c>
      <c r="AN267" s="8" cm="1">
        <f t="array" ref="AN267">getStorageByWaterLevel(B266)</f>
        <v>1.0038954214645439</v>
      </c>
    </row>
    <row r="268" spans="1:40" x14ac:dyDescent="0.25">
      <c r="A268" s="115"/>
      <c r="B268" s="326">
        <f t="shared" si="107"/>
        <v>1019.5845729504222</v>
      </c>
      <c r="C268" s="326">
        <f t="shared" si="108"/>
        <v>1018.1605003745217</v>
      </c>
      <c r="D268" s="326">
        <f t="shared" si="109"/>
        <v>2.0089969766988891</v>
      </c>
      <c r="E268" s="326">
        <f t="shared" si="139"/>
        <v>19.465367399254241</v>
      </c>
      <c r="F268" s="326">
        <f t="shared" si="110"/>
        <v>19.465367399254241</v>
      </c>
      <c r="G268" s="326">
        <f t="shared" si="111"/>
        <v>45.903805511354975</v>
      </c>
      <c r="H268" s="311">
        <f t="shared" si="112"/>
        <v>0.02</v>
      </c>
      <c r="I268" s="326">
        <f t="shared" si="113"/>
        <v>1.1392580607203855</v>
      </c>
      <c r="J268" s="326">
        <f t="shared" si="137"/>
        <v>42.18</v>
      </c>
      <c r="K268" s="333">
        <f t="shared" si="114"/>
        <v>1</v>
      </c>
      <c r="L268" s="321">
        <f t="shared" si="115"/>
        <v>2.0289969766988891</v>
      </c>
      <c r="M268" s="321">
        <f t="shared" si="116"/>
        <v>2.0189969766988893</v>
      </c>
      <c r="N268" s="326">
        <f t="shared" si="117"/>
        <v>2.8669732275839355E-2</v>
      </c>
      <c r="O268" s="326">
        <f t="shared" si="138"/>
        <v>1.0016492211610967E-3</v>
      </c>
      <c r="P268" s="330">
        <f t="shared" si="140"/>
        <v>34.42585694377761</v>
      </c>
      <c r="Q268" s="326">
        <f t="shared" si="118"/>
        <v>3.0441259725216341</v>
      </c>
      <c r="R268" s="276">
        <f>IF(H268&gt;0, rate1(1,$L$52,$L$51,$L$54,L268,$L$53,$L$50,P268),"")</f>
        <v>2383.6352902637768</v>
      </c>
      <c r="S268" s="321">
        <f t="shared" si="119"/>
        <v>1.2749911088086503</v>
      </c>
      <c r="T268" s="321">
        <f t="shared" si="120"/>
        <v>-0.10425694270642361</v>
      </c>
      <c r="U268" s="326">
        <f t="shared" si="121"/>
        <v>2.0089969766988891</v>
      </c>
      <c r="V268" s="334">
        <f t="shared" si="122"/>
        <v>2.0089969766988891</v>
      </c>
      <c r="W268" s="326">
        <f t="shared" si="123"/>
        <v>2.4283960885940203E-4</v>
      </c>
      <c r="X268" s="326">
        <f t="shared" si="124"/>
        <v>2.3754696555533457</v>
      </c>
      <c r="Y268" s="326">
        <f t="shared" si="141"/>
        <v>34.085682069917546</v>
      </c>
      <c r="Z268" s="107">
        <f>IF(H268&gt;0, rate1(1,$L$52,$L$51,$L$54,U268,$L$53,$L$50,Y268),"")</f>
        <v>2365.6536569245982</v>
      </c>
      <c r="AA268" s="334">
        <f t="shared" si="125"/>
        <v>1.0024960434347374</v>
      </c>
      <c r="AB268" s="334">
        <f t="shared" si="126"/>
        <v>-9.7289816947816368E-2</v>
      </c>
      <c r="AC268" s="326">
        <f t="shared" si="127"/>
        <v>-9.7289816947816368E-2</v>
      </c>
      <c r="AD268" s="326">
        <f t="shared" si="128"/>
        <v>-0.20557136016328884</v>
      </c>
      <c r="AE268" s="326">
        <f t="shared" si="129"/>
        <v>-172.07197787599924</v>
      </c>
      <c r="AF268" s="326">
        <f t="shared" si="130"/>
        <v>1019.7105324996459</v>
      </c>
      <c r="AG268" s="326">
        <f t="shared" si="131"/>
        <v>1018.2577901914696</v>
      </c>
      <c r="AH268" s="326">
        <f t="shared" si="132"/>
        <v>2.0291189836429036</v>
      </c>
      <c r="AI268" s="326">
        <f t="shared" si="133"/>
        <v>-40.815731058021932</v>
      </c>
      <c r="AJ268" s="391">
        <f t="shared" si="134"/>
        <v>1.0487170373422743</v>
      </c>
      <c r="AK268" s="335">
        <f t="shared" si="135"/>
        <v>0.42861102102622711</v>
      </c>
      <c r="AL268" s="41">
        <f t="shared" si="136"/>
        <v>0.16096719222237715</v>
      </c>
      <c r="AM268" s="8" cm="1">
        <f t="array" ref="AM268">Balance($B$8,$B$11,$B$12,$H$7,B268,AK268,AL268)</f>
        <v>2.5335160746409948</v>
      </c>
      <c r="AN268" s="8" cm="1">
        <f t="array" ref="AN268">getStorageByWaterLevel(B267)</f>
        <v>1.0269765062309417</v>
      </c>
    </row>
    <row r="269" spans="1:40" x14ac:dyDescent="0.25">
      <c r="A269" s="115"/>
      <c r="B269" s="326">
        <f t="shared" si="107"/>
        <v>1019.7105324996459</v>
      </c>
      <c r="C269" s="326">
        <f t="shared" si="108"/>
        <v>1018.2577901914696</v>
      </c>
      <c r="D269" s="326">
        <f t="shared" si="109"/>
        <v>2.0291189836429036</v>
      </c>
      <c r="E269" s="326">
        <f t="shared" si="139"/>
        <v>19.465367399254241</v>
      </c>
      <c r="F269" s="326">
        <f t="shared" si="110"/>
        <v>19.465367399254241</v>
      </c>
      <c r="G269" s="326">
        <f t="shared" si="111"/>
        <v>44.567988572019893</v>
      </c>
      <c r="H269" s="311">
        <f t="shared" si="112"/>
        <v>0.02</v>
      </c>
      <c r="I269" s="326">
        <f t="shared" si="113"/>
        <v>1.1621938465410495</v>
      </c>
      <c r="J269" s="326">
        <f t="shared" si="137"/>
        <v>42.18</v>
      </c>
      <c r="K269" s="333">
        <f t="shared" si="114"/>
        <v>-1</v>
      </c>
      <c r="L269" s="321">
        <f t="shared" si="115"/>
        <v>2.0091189836429035</v>
      </c>
      <c r="M269" s="321">
        <f t="shared" si="116"/>
        <v>2.0191189836429038</v>
      </c>
      <c r="N269" s="326">
        <f t="shared" si="117"/>
        <v>-2.8322032896707316E-2</v>
      </c>
      <c r="O269" s="326">
        <f t="shared" si="138"/>
        <v>1.0016492211610967E-3</v>
      </c>
      <c r="P269" s="330">
        <f t="shared" si="140"/>
        <v>34.202247455115703</v>
      </c>
      <c r="Q269" s="326">
        <f t="shared" si="118"/>
        <v>3.0523250796602994</v>
      </c>
      <c r="R269" s="276">
        <f>IF(H269&gt;0, rate1(1,$L$52,$L$51,$L$54,L269,$L$53,$L$50,P269),"")</f>
        <v>2371.8248542389374</v>
      </c>
      <c r="S269" s="321">
        <f t="shared" si="119"/>
        <v>1.2847910770243618</v>
      </c>
      <c r="T269" s="321">
        <f t="shared" si="120"/>
        <v>9.944845601424715E-2</v>
      </c>
      <c r="U269" s="326">
        <f t="shared" si="121"/>
        <v>2.0291189836429036</v>
      </c>
      <c r="V269" s="334">
        <f t="shared" si="122"/>
        <v>2.0291189836429036</v>
      </c>
      <c r="W269" s="326">
        <f t="shared" si="123"/>
        <v>2.477285075657143E-4</v>
      </c>
      <c r="X269" s="326">
        <f t="shared" si="124"/>
        <v>3.7277193786546405</v>
      </c>
      <c r="Y269" s="326">
        <f t="shared" si="141"/>
        <v>34.541870267848381</v>
      </c>
      <c r="Z269" s="107">
        <f>IF(H269&gt;0, rate1(1,$L$52,$L$51,$L$54,U269,$L$53,$L$50,Y269),"")</f>
        <v>2389.7483963532059</v>
      </c>
      <c r="AA269" s="334">
        <f t="shared" si="125"/>
        <v>1.5573110847548561</v>
      </c>
      <c r="AB269" s="334">
        <f t="shared" si="126"/>
        <v>-4.4450669355461034E-4</v>
      </c>
      <c r="AC269" s="326">
        <f t="shared" si="127"/>
        <v>9.944845601424715E-2</v>
      </c>
      <c r="AD269" s="326">
        <f t="shared" si="128"/>
        <v>-0.2011092057289936</v>
      </c>
      <c r="AE269" s="326">
        <f t="shared" si="129"/>
        <v>4.1342292963067875</v>
      </c>
      <c r="AF269" s="326">
        <f t="shared" si="130"/>
        <v>1019.5827620107349</v>
      </c>
      <c r="AG269" s="326">
        <f t="shared" si="131"/>
        <v>1018.1583417354553</v>
      </c>
      <c r="AH269" s="326">
        <f t="shared" si="132"/>
        <v>2.0092422185427887</v>
      </c>
      <c r="AI269" s="326">
        <f t="shared" si="133"/>
        <v>41.929089256532734</v>
      </c>
      <c r="AJ269" s="391">
        <f t="shared" si="134"/>
        <v>1.0603640065802</v>
      </c>
      <c r="AK269" s="335">
        <f t="shared" si="135"/>
        <v>0.42673742364593592</v>
      </c>
      <c r="AL269" s="41">
        <f t="shared" si="136"/>
        <v>0.15924558468634978</v>
      </c>
      <c r="AM269" s="8" cm="1">
        <f t="array" ref="AM269">Balance($B$8,$B$11,$B$12,$H$7,B269,AK269,AL269)</f>
        <v>2.4651009797810213</v>
      </c>
      <c r="AN269" s="8" cm="1">
        <f t="array" ref="AN269">getStorageByWaterLevel(B268)</f>
        <v>1.046781810007094</v>
      </c>
    </row>
    <row r="270" spans="1:40" x14ac:dyDescent="0.25">
      <c r="A270" s="115"/>
      <c r="B270" s="326">
        <f t="shared" si="107"/>
        <v>1019.5827620107349</v>
      </c>
      <c r="C270" s="326">
        <f t="shared" si="108"/>
        <v>1018.1583417354553</v>
      </c>
      <c r="D270" s="326">
        <f t="shared" si="109"/>
        <v>2.0092422185427887</v>
      </c>
      <c r="E270" s="326">
        <f t="shared" si="139"/>
        <v>19.465367399254241</v>
      </c>
      <c r="F270" s="326">
        <f t="shared" si="110"/>
        <v>19.465367399254241</v>
      </c>
      <c r="G270" s="326">
        <f t="shared" si="111"/>
        <v>43.25819848527486</v>
      </c>
      <c r="H270" s="311">
        <f t="shared" si="112"/>
        <v>0.02</v>
      </c>
      <c r="I270" s="326">
        <f t="shared" si="113"/>
        <v>1.1395362202236357</v>
      </c>
      <c r="J270" s="326">
        <f t="shared" si="137"/>
        <v>42.18</v>
      </c>
      <c r="K270" s="333">
        <f t="shared" si="114"/>
        <v>-1</v>
      </c>
      <c r="L270" s="321">
        <f t="shared" si="115"/>
        <v>1.9892422185427887</v>
      </c>
      <c r="M270" s="321">
        <f t="shared" si="116"/>
        <v>1.9992422185427887</v>
      </c>
      <c r="N270" s="326">
        <f t="shared" si="117"/>
        <v>-2.8046308623098426E-2</v>
      </c>
      <c r="O270" s="326">
        <f t="shared" si="138"/>
        <v>1.0016492211610967E-3</v>
      </c>
      <c r="P270" s="330">
        <f t="shared" si="140"/>
        <v>33.752733100098958</v>
      </c>
      <c r="Q270" s="326">
        <f t="shared" si="118"/>
        <v>1.7295937776379162</v>
      </c>
      <c r="R270" s="276">
        <f>IF(H270&gt;0, rate1(1,$L$52,$L$51,$L$54,L270,$L$53,$L$50,P270),"")</f>
        <v>2347.9715739801622</v>
      </c>
      <c r="S270" s="321">
        <f t="shared" si="119"/>
        <v>0.7354203137483577</v>
      </c>
      <c r="T270" s="321">
        <f t="shared" si="120"/>
        <v>-0.10600325754571922</v>
      </c>
      <c r="U270" s="326">
        <f t="shared" si="121"/>
        <v>2.0092422185427887</v>
      </c>
      <c r="V270" s="334">
        <f t="shared" si="122"/>
        <v>2.0092422185427887</v>
      </c>
      <c r="W270" s="326">
        <f t="shared" si="123"/>
        <v>2.4289890020678939E-4</v>
      </c>
      <c r="X270" s="326">
        <f t="shared" si="124"/>
        <v>2.3917885443975777</v>
      </c>
      <c r="Y270" s="326">
        <f t="shared" si="141"/>
        <v>34.091232823670474</v>
      </c>
      <c r="Z270" s="107">
        <f>IF(H270&gt;0, rate1(1,$L$52,$L$51,$L$54,U270,$L$53,$L$50,Y270),"")</f>
        <v>2365.9477509911458</v>
      </c>
      <c r="AA270" s="334">
        <f t="shared" si="125"/>
        <v>1.0092574740520328</v>
      </c>
      <c r="AB270" s="334">
        <f t="shared" si="126"/>
        <v>-2.6238139998183654E-2</v>
      </c>
      <c r="AC270" s="326">
        <f t="shared" si="127"/>
        <v>-2.6238139998183654E-2</v>
      </c>
      <c r="AD270" s="326">
        <f t="shared" si="128"/>
        <v>0.76224915338451993</v>
      </c>
      <c r="AE270" s="326">
        <f t="shared" si="129"/>
        <v>26.317557730583694</v>
      </c>
      <c r="AF270" s="326">
        <f t="shared" si="130"/>
        <v>1019.5809538421099</v>
      </c>
      <c r="AG270" s="326">
        <f t="shared" si="131"/>
        <v>1018.1845798754536</v>
      </c>
      <c r="AH270" s="326">
        <f t="shared" si="132"/>
        <v>1.9893632615029204</v>
      </c>
      <c r="AI270" s="326">
        <f t="shared" si="133"/>
        <v>-11.17481160715506</v>
      </c>
      <c r="AJ270" s="391">
        <f t="shared" si="134"/>
        <v>1.0572598922448793</v>
      </c>
      <c r="AK270" s="335">
        <f t="shared" si="135"/>
        <v>0.42860611881675625</v>
      </c>
      <c r="AL270" s="41">
        <f t="shared" si="136"/>
        <v>0.16101415367119032</v>
      </c>
      <c r="AM270" s="8" cm="1">
        <f t="array" ref="AM270">Balance($B$8,$B$11,$B$12,$H$7,B270,AK270,AL270)</f>
        <v>2.5345669004994043</v>
      </c>
      <c r="AN270" s="8" cm="1">
        <f t="array" ref="AN270">getStorageByWaterLevel(B269)</f>
        <v>1.0129917294519475</v>
      </c>
    </row>
    <row r="271" spans="1:40" x14ac:dyDescent="0.25">
      <c r="A271" s="115"/>
      <c r="B271" s="326">
        <f t="shared" si="107"/>
        <v>1019.5809538421099</v>
      </c>
      <c r="C271" s="326">
        <f t="shared" si="108"/>
        <v>1018.1845798754536</v>
      </c>
      <c r="D271" s="326">
        <f t="shared" si="109"/>
        <v>1.9893632615029204</v>
      </c>
      <c r="E271" s="326">
        <f t="shared" si="139"/>
        <v>19.465367399254241</v>
      </c>
      <c r="F271" s="326">
        <f t="shared" si="110"/>
        <v>19.465367399254241</v>
      </c>
      <c r="G271" s="326">
        <f t="shared" si="111"/>
        <v>44.584020688262385</v>
      </c>
      <c r="H271" s="311">
        <f t="shared" si="112"/>
        <v>0.02</v>
      </c>
      <c r="I271" s="326">
        <f t="shared" si="113"/>
        <v>1.1170991733250959</v>
      </c>
      <c r="J271" s="326">
        <f t="shared" si="137"/>
        <v>42.18</v>
      </c>
      <c r="K271" s="333">
        <f t="shared" si="114"/>
        <v>1</v>
      </c>
      <c r="L271" s="321">
        <f t="shared" si="115"/>
        <v>2.0093632615029202</v>
      </c>
      <c r="M271" s="321">
        <f t="shared" si="116"/>
        <v>1.9993632615029204</v>
      </c>
      <c r="N271" s="326">
        <f t="shared" si="117"/>
        <v>2.838788566465178E-2</v>
      </c>
      <c r="O271" s="326">
        <f t="shared" si="138"/>
        <v>1.0016492211610967E-3</v>
      </c>
      <c r="P271" s="330">
        <f t="shared" si="140"/>
        <v>33.981101635611275</v>
      </c>
      <c r="Q271" s="326">
        <f t="shared" si="118"/>
        <v>1.7375697031510029</v>
      </c>
      <c r="R271" s="276">
        <f>IF(H271&gt;0, rate1(1,$L$52,$L$51,$L$54,L271,$L$53,$L$50,P271),"")</f>
        <v>2360.1084621237978</v>
      </c>
      <c r="S271" s="321">
        <f t="shared" si="119"/>
        <v>0.73501231513482779</v>
      </c>
      <c r="T271" s="321">
        <f t="shared" si="120"/>
        <v>0.10712907537229799</v>
      </c>
      <c r="U271" s="326">
        <f t="shared" si="121"/>
        <v>1.9893632615029202</v>
      </c>
      <c r="V271" s="334">
        <f t="shared" si="122"/>
        <v>1.9893632615029202</v>
      </c>
      <c r="W271" s="326">
        <f t="shared" si="123"/>
        <v>2.3811631066017469E-4</v>
      </c>
      <c r="X271" s="326">
        <f t="shared" si="124"/>
        <v>1.0818867818433944</v>
      </c>
      <c r="Y271" s="326">
        <f t="shared" si="141"/>
        <v>33.642032468149573</v>
      </c>
      <c r="Z271" s="107">
        <f>IF(H271&gt;0, rate1(1,$L$52,$L$51,$L$54,U271,$L$53,$L$50,Y271),"")</f>
        <v>2342.0743838060894</v>
      </c>
      <c r="AA271" s="334">
        <f t="shared" si="125"/>
        <v>0.46117469903978153</v>
      </c>
      <c r="AB271" s="334">
        <f t="shared" si="126"/>
        <v>4.4191746422418807E-4</v>
      </c>
      <c r="AC271" s="326">
        <f t="shared" si="127"/>
        <v>0.10712907537229799</v>
      </c>
      <c r="AD271" s="326">
        <f t="shared" si="128"/>
        <v>0.18669068066251329</v>
      </c>
      <c r="AE271" s="326">
        <f t="shared" si="129"/>
        <v>-14.230481327978053</v>
      </c>
      <c r="AF271" s="326">
        <f t="shared" si="130"/>
        <v>1019.5022126524022</v>
      </c>
      <c r="AG271" s="326">
        <f t="shared" si="131"/>
        <v>1018.0774508000812</v>
      </c>
      <c r="AH271" s="326">
        <f t="shared" si="132"/>
        <v>2.0094831129912083</v>
      </c>
      <c r="AI271" s="326">
        <f t="shared" si="133"/>
        <v>45.39158987460069</v>
      </c>
      <c r="AJ271" s="391">
        <f t="shared" si="134"/>
        <v>1.0698686672100461</v>
      </c>
      <c r="AK271" s="335">
        <f t="shared" si="135"/>
        <v>0.42812271659821838</v>
      </c>
      <c r="AL271" s="41">
        <f t="shared" si="136"/>
        <v>0.16054280011760053</v>
      </c>
      <c r="AM271" s="8" cm="1">
        <f t="array" ref="AM271">Balance($B$8,$B$11,$B$12,$H$7,B271,AK271,AL271)</f>
        <v>2.5385432492687712</v>
      </c>
      <c r="AN271" s="8" cm="1">
        <f t="array" ref="AN271">getStorageByWaterLevel(B270)</f>
        <v>1.0472716442316072</v>
      </c>
    </row>
    <row r="272" spans="1:40" x14ac:dyDescent="0.25">
      <c r="A272" s="115"/>
      <c r="B272" s="326">
        <f t="shared" si="107"/>
        <v>1019.5022126524022</v>
      </c>
      <c r="C272" s="326">
        <f t="shared" si="108"/>
        <v>1018.0774508000812</v>
      </c>
      <c r="D272" s="326">
        <f t="shared" si="109"/>
        <v>2.0094831129912083</v>
      </c>
      <c r="E272" s="326">
        <f t="shared" si="139"/>
        <v>19.465367399254241</v>
      </c>
      <c r="F272" s="326">
        <f t="shared" si="110"/>
        <v>19.465367399254241</v>
      </c>
      <c r="G272" s="326">
        <f t="shared" si="111"/>
        <v>45.936809931087161</v>
      </c>
      <c r="H272" s="311">
        <f t="shared" si="112"/>
        <v>0.02</v>
      </c>
      <c r="I272" s="326">
        <f t="shared" si="113"/>
        <v>1.1398094818568099</v>
      </c>
      <c r="J272" s="326">
        <f t="shared" si="137"/>
        <v>42.18</v>
      </c>
      <c r="K272" s="333">
        <f t="shared" si="114"/>
        <v>1</v>
      </c>
      <c r="L272" s="321">
        <f t="shared" si="115"/>
        <v>2.0294831129912083</v>
      </c>
      <c r="M272" s="321">
        <f t="shared" si="116"/>
        <v>2.0194831129912085</v>
      </c>
      <c r="N272" s="326">
        <f t="shared" si="117"/>
        <v>2.867671146544204E-2</v>
      </c>
      <c r="O272" s="326">
        <f t="shared" si="138"/>
        <v>1.0016492211610967E-3</v>
      </c>
      <c r="P272" s="330">
        <f t="shared" si="140"/>
        <v>34.436887560330561</v>
      </c>
      <c r="Q272" s="326">
        <f t="shared" si="118"/>
        <v>3.0768011818399046</v>
      </c>
      <c r="R272" s="276">
        <f>IF(H272&gt;0, rate1(1,$L$52,$L$51,$L$54,L272,$L$53,$L$50,P272),"")</f>
        <v>2384.2169505311754</v>
      </c>
      <c r="S272" s="321">
        <f t="shared" si="119"/>
        <v>1.2883622903713017</v>
      </c>
      <c r="T272" s="321">
        <f t="shared" si="120"/>
        <v>-9.944681542276998E-2</v>
      </c>
      <c r="U272" s="326">
        <f t="shared" si="121"/>
        <v>2.0094831129912083</v>
      </c>
      <c r="V272" s="334">
        <f t="shared" si="122"/>
        <v>2.0094831129912083</v>
      </c>
      <c r="W272" s="326">
        <f t="shared" si="123"/>
        <v>2.4295714754396514E-4</v>
      </c>
      <c r="X272" s="326">
        <f t="shared" si="124"/>
        <v>2.407822027578689</v>
      </c>
      <c r="Y272" s="326">
        <f t="shared" si="141"/>
        <v>34.096685399673596</v>
      </c>
      <c r="Z272" s="107">
        <f>IF(H272&gt;0, rate1(1,$L$52,$L$51,$L$54,U272,$L$53,$L$50,Y272),"")</f>
        <v>2366.2366212728189</v>
      </c>
      <c r="AA272" s="334">
        <f t="shared" si="125"/>
        <v>1.0158990496778273</v>
      </c>
      <c r="AB272" s="334">
        <f t="shared" si="126"/>
        <v>-1.5281237084427223E-2</v>
      </c>
      <c r="AC272" s="326">
        <f t="shared" si="127"/>
        <v>-1.5281237084427223E-2</v>
      </c>
      <c r="AD272" s="326">
        <f t="shared" si="128"/>
        <v>-1.308794562213917</v>
      </c>
      <c r="AE272" s="326">
        <f t="shared" si="129"/>
        <v>-32.564408063459474</v>
      </c>
      <c r="AF272" s="326">
        <f t="shared" si="130"/>
        <v>1019.5461706009521</v>
      </c>
      <c r="AG272" s="326">
        <f t="shared" si="131"/>
        <v>1018.0927320371657</v>
      </c>
      <c r="AH272" s="326">
        <f t="shared" si="132"/>
        <v>2.029605173186714</v>
      </c>
      <c r="AI272" s="326">
        <f t="shared" si="133"/>
        <v>-6.4093316176712634</v>
      </c>
      <c r="AJ272" s="391">
        <f t="shared" si="134"/>
        <v>1.0680882973162487</v>
      </c>
      <c r="AK272" s="335">
        <f t="shared" si="135"/>
        <v>0.43014645618026071</v>
      </c>
      <c r="AL272" s="41">
        <f t="shared" si="136"/>
        <v>0.16245741737851119</v>
      </c>
      <c r="AM272" s="8" cm="1">
        <f t="array" ref="AM272">Balance($B$8,$B$11,$B$12,$H$7,B272,AK272,AL272)</f>
        <v>2.5766362811172194</v>
      </c>
      <c r="AN272" s="8" cm="1">
        <f t="array" ref="AN272">getStorageByWaterLevel(B271)</f>
        <v>1.0477608428711049</v>
      </c>
    </row>
    <row r="273" spans="1:40" x14ac:dyDescent="0.25">
      <c r="A273" s="115"/>
      <c r="B273" s="326">
        <f t="shared" ref="B273:B292" si="142">IF(H273&gt;0, AF272,"")</f>
        <v>1019.5461706009521</v>
      </c>
      <c r="C273" s="326">
        <f t="shared" ref="C273:C292" si="143">IF(H273&gt;0, AG272,"")</f>
        <v>1018.0927320371657</v>
      </c>
      <c r="D273" s="326">
        <f t="shared" ref="D273:D292" si="144">IF(H273&gt;0, AH272,"")</f>
        <v>2.029605173186714</v>
      </c>
      <c r="E273" s="326">
        <f t="shared" si="139"/>
        <v>19.465367399254241</v>
      </c>
      <c r="F273" s="326">
        <f t="shared" ref="F273:F292" si="145">IF(H273&gt;0, (E273+E272)/2,"")</f>
        <v>19.465367399254241</v>
      </c>
      <c r="G273" s="326">
        <f t="shared" ref="G273:G292" si="146">IF(H273&gt;0, F273*$S$53*$C$55*(B273-C273+N273)^1.5,"")</f>
        <v>44.60035318994575</v>
      </c>
      <c r="H273" s="311">
        <f t="shared" ref="H273:H292" si="147">dv(S272)</f>
        <v>0.02</v>
      </c>
      <c r="I273" s="326">
        <f t="shared" ref="I273:I292" si="148">IF(H273&gt;0, (B273-C273)*B$19,"")</f>
        <v>1.1627508510291591</v>
      </c>
      <c r="J273" s="326">
        <f t="shared" si="137"/>
        <v>42.18</v>
      </c>
      <c r="K273" s="333">
        <f t="shared" ref="K273:K292" si="149">IF(H273&gt;0, IF((1-S272-0.015)&gt;0,1,-1),"")</f>
        <v>-1</v>
      </c>
      <c r="L273" s="321">
        <f t="shared" ref="L273:L292" si="150">IF(H273&gt;0, D273+K273*H273,"")</f>
        <v>2.0096051731867139</v>
      </c>
      <c r="M273" s="321">
        <f t="shared" ref="M273:M292" si="151">IF(H273&gt;0, (D273+L273)/2,"")</f>
        <v>2.0196051731867142</v>
      </c>
      <c r="N273" s="326">
        <f t="shared" ref="N273:N292" si="152">IF(H273&gt;0, 2*($P$53*M273/$S$52/$S$51)^2-(B273-C273)*2,"")</f>
        <v>-2.8328776570444081E-2</v>
      </c>
      <c r="O273" s="326">
        <f t="shared" si="138"/>
        <v>1.0016492211610967E-3</v>
      </c>
      <c r="P273" s="330">
        <f t="shared" si="140"/>
        <v>34.213261299144563</v>
      </c>
      <c r="Q273" s="326">
        <f t="shared" ref="Q273:Q292" si="153">IF(H273&gt;0, M273/$S$54*(B273-C273+N273/2)*E273-J273,"")</f>
        <v>3.0850078182595411</v>
      </c>
      <c r="R273" s="276">
        <f>IF(H273&gt;0, rate1(1,$L$52,$L$51,$L$54,L273,$L$53,$L$50,P273),"")</f>
        <v>2372.4074326406976</v>
      </c>
      <c r="S273" s="321">
        <f t="shared" ref="S273:S292" si="154">IF(H273&gt;0, Q273/O273/R273,"")</f>
        <v>1.2982290870021913</v>
      </c>
      <c r="T273" s="321">
        <f t="shared" ref="T273:T292" si="155">IF(H273&gt;0, N273/(1-S273),"")</f>
        <v>9.4989985233183943E-2</v>
      </c>
      <c r="U273" s="326">
        <f t="shared" ref="U273:U292" si="156">L273-K273*H273</f>
        <v>2.029605173186714</v>
      </c>
      <c r="V273" s="334">
        <f t="shared" ref="V273:V292" si="157">IF(H273&gt;0, (D273+U273)/2,"")</f>
        <v>2.029605173186714</v>
      </c>
      <c r="W273" s="326">
        <f t="shared" ref="W273:W292" si="158">IF(H273&gt;0, 2*($P$53*V273/$S$52/$S$51)^2-(B273-C273)*2,"")</f>
        <v>2.4784723637250039E-4</v>
      </c>
      <c r="X273" s="326">
        <f t="shared" ref="X273:X292" si="159">IF(H273&gt;0, V273/$S$54*(B273-C273+W273/2)*F273-J273,"")</f>
        <v>3.7607266124220757</v>
      </c>
      <c r="Y273" s="326">
        <f t="shared" si="141"/>
        <v>34.552911490189459</v>
      </c>
      <c r="Z273" s="107">
        <f>IF(H273&gt;0, rate1(1,$L$52,$L$51,$L$54,U273,$L$53,$L$50,Y273),"")</f>
        <v>2390.3296816359521</v>
      </c>
      <c r="AA273" s="334">
        <f t="shared" ref="AA273:AA292" si="160">IF(H273&gt;0, X273/O273/Z273,"")</f>
        <v>1.5707182918864004</v>
      </c>
      <c r="AB273" s="334">
        <f t="shared" ref="AB273:AB292" si="161">IF(H273&gt;0, W273/(1-AA273),"")</f>
        <v>-4.3427245962852993E-4</v>
      </c>
      <c r="AC273" s="326">
        <f t="shared" ref="AC273:AC292" si="162">IF(H273&gt;0, delta_z(N273,S273,H273,AE272,AB273),"")</f>
        <v>9.4989985233183943E-2</v>
      </c>
      <c r="AD273" s="326">
        <f t="shared" ref="AD273:AD292" si="163">IF(H273&gt;0, H273/AC273*K273,"")</f>
        <v>-0.21054851151838236</v>
      </c>
      <c r="AE273" s="326">
        <f t="shared" ref="AE273:AE292" si="164">IF(H273&gt;0, (AD273-AD272)/(AC273+AC272)*2,"")</f>
        <v>27.556474695749312</v>
      </c>
      <c r="AF273" s="326">
        <f t="shared" ref="AF273:AF292" si="165">IF(H273&gt;0, B273-(AC273-N273),"")</f>
        <v>1019.4228518391485</v>
      </c>
      <c r="AG273" s="326">
        <f t="shared" ref="AG273:AG292" si="166">IF(H273&gt;0, C273-AC273,"")</f>
        <v>1017.9977420519325</v>
      </c>
      <c r="AH273" s="326">
        <f t="shared" ref="AH273:AH292" si="167">IF(H273&gt;0, $S$54*$S$53*$C$55*SQRT(AF273-AG273),"")</f>
        <v>2.0097284615786579</v>
      </c>
      <c r="AI273" s="326">
        <f t="shared" ref="AI273:AI292" si="168">IF(H273&gt;0, AC273/R273*1000000,"")</f>
        <v>40.039490656734181</v>
      </c>
      <c r="AJ273" s="391">
        <f t="shared" ref="AJ273:AJ292" si="169">IF(H273&gt;0, AJ272+AI273/3600,"")</f>
        <v>1.0792103780542304</v>
      </c>
      <c r="AK273" s="335">
        <f t="shared" ref="AK273:AK292" si="170">IF(H273&gt;0, AK272+AI272*G272/1000000,"")</f>
        <v>0.42985203193195443</v>
      </c>
      <c r="AL273" s="41">
        <f t="shared" ref="AL273:AL292" si="171">IF(H273&gt;0, AL272+AI272*J272/1000000,"")</f>
        <v>0.16218707177087782</v>
      </c>
      <c r="AM273" s="8" cm="1">
        <f t="array" ref="AM273">Balance($B$8,$B$11,$B$12,$H$7,B273,AK273,AL273)</f>
        <v>2.5504725723742818</v>
      </c>
      <c r="AN273" s="8" cm="1">
        <f t="array" ref="AN273">getStorageByWaterLevel(B272)</f>
        <v>1.0691746536590165</v>
      </c>
    </row>
    <row r="274" spans="1:40" x14ac:dyDescent="0.25">
      <c r="A274" s="115"/>
      <c r="B274" s="326">
        <f t="shared" si="142"/>
        <v>1019.4228518391485</v>
      </c>
      <c r="C274" s="326">
        <f t="shared" si="143"/>
        <v>1017.9977420519325</v>
      </c>
      <c r="D274" s="326">
        <f t="shared" si="144"/>
        <v>2.0097284615786579</v>
      </c>
      <c r="E274" s="326">
        <f t="shared" si="139"/>
        <v>19.465367399254241</v>
      </c>
      <c r="F274" s="326">
        <f t="shared" si="145"/>
        <v>19.465367399254241</v>
      </c>
      <c r="G274" s="326">
        <f t="shared" si="146"/>
        <v>43.289929439943727</v>
      </c>
      <c r="H274" s="311">
        <f t="shared" si="147"/>
        <v>0.02</v>
      </c>
      <c r="I274" s="326">
        <f t="shared" si="148"/>
        <v>1.1400878297728014</v>
      </c>
      <c r="J274" s="326">
        <f t="shared" si="137"/>
        <v>42.18</v>
      </c>
      <c r="K274" s="333">
        <f t="shared" si="149"/>
        <v>-1</v>
      </c>
      <c r="L274" s="321">
        <f t="shared" si="150"/>
        <v>1.9897284615786579</v>
      </c>
      <c r="M274" s="321">
        <f t="shared" si="151"/>
        <v>1.9997284615786579</v>
      </c>
      <c r="N274" s="326">
        <f t="shared" si="152"/>
        <v>-2.8053054201822025E-2</v>
      </c>
      <c r="O274" s="326">
        <f t="shared" si="138"/>
        <v>1.0016492211610967E-3</v>
      </c>
      <c r="P274" s="330">
        <f t="shared" si="140"/>
        <v>33.763711731925319</v>
      </c>
      <c r="Q274" s="326">
        <f t="shared" si="153"/>
        <v>1.7616398106731239</v>
      </c>
      <c r="R274" s="276">
        <f>IF(H274&gt;0, rate1(1,$L$52,$L$51,$L$54,L274,$L$53,$L$50,P274),"")</f>
        <v>2348.555927304114</v>
      </c>
      <c r="S274" s="321">
        <f t="shared" si="154"/>
        <v>0.74885985903960151</v>
      </c>
      <c r="T274" s="321">
        <f t="shared" si="155"/>
        <v>-0.11170278910628478</v>
      </c>
      <c r="U274" s="326">
        <f t="shared" si="156"/>
        <v>2.0097284615786579</v>
      </c>
      <c r="V274" s="334">
        <f t="shared" si="157"/>
        <v>2.0097284615786579</v>
      </c>
      <c r="W274" s="326">
        <f t="shared" si="158"/>
        <v>2.4301647905122792E-4</v>
      </c>
      <c r="X274" s="326">
        <f t="shared" si="159"/>
        <v>2.4241559218101401</v>
      </c>
      <c r="Y274" s="326">
        <f t="shared" si="141"/>
        <v>34.102239018237704</v>
      </c>
      <c r="Z274" s="107">
        <f>IF(H274&gt;0, rate1(1,$L$52,$L$51,$L$54,U274,$L$53,$L$50,Y274),"")</f>
        <v>2366.5308221839423</v>
      </c>
      <c r="AA274" s="334">
        <f t="shared" si="160"/>
        <v>1.0226634331395861</v>
      </c>
      <c r="AB274" s="334">
        <f t="shared" si="161"/>
        <v>-1.0722844926206372E-2</v>
      </c>
      <c r="AC274" s="326">
        <f t="shared" si="162"/>
        <v>-1.0722844926206372E-2</v>
      </c>
      <c r="AD274" s="326">
        <f t="shared" si="163"/>
        <v>1.8651766520581199</v>
      </c>
      <c r="AE274" s="326">
        <f t="shared" si="164"/>
        <v>49.26535197503614</v>
      </c>
      <c r="AF274" s="326">
        <f t="shared" si="165"/>
        <v>1019.4055216298729</v>
      </c>
      <c r="AG274" s="326">
        <f t="shared" si="166"/>
        <v>1018.0084648968588</v>
      </c>
      <c r="AH274" s="326">
        <f t="shared" si="167"/>
        <v>1.9898495582785085</v>
      </c>
      <c r="AI274" s="326">
        <f t="shared" si="168"/>
        <v>-4.5657183640140211</v>
      </c>
      <c r="AJ274" s="391">
        <f t="shared" si="169"/>
        <v>1.0779421229531154</v>
      </c>
      <c r="AK274" s="335">
        <f t="shared" si="170"/>
        <v>0.4316378073567903</v>
      </c>
      <c r="AL274" s="41">
        <f t="shared" si="171"/>
        <v>0.16387593748677887</v>
      </c>
      <c r="AM274" s="8" cm="1">
        <f t="array" ref="AM274">Balance($B$8,$B$11,$B$12,$H$7,B274,AK274,AL274)</f>
        <v>2.6184096405192805</v>
      </c>
      <c r="AN274" s="8" cm="1">
        <f t="array" ref="AN274">getStorageByWaterLevel(B273)</f>
        <v>1.0571935847334353</v>
      </c>
    </row>
    <row r="275" spans="1:40" x14ac:dyDescent="0.25">
      <c r="A275" s="115"/>
      <c r="B275" s="326">
        <f t="shared" si="142"/>
        <v>1019.4055216298729</v>
      </c>
      <c r="C275" s="326">
        <f t="shared" si="143"/>
        <v>1018.0084648968588</v>
      </c>
      <c r="D275" s="326">
        <f t="shared" si="144"/>
        <v>1.9898495582785085</v>
      </c>
      <c r="E275" s="326">
        <f t="shared" si="139"/>
        <v>19.465367399254241</v>
      </c>
      <c r="F275" s="326">
        <f t="shared" si="145"/>
        <v>19.465367399254241</v>
      </c>
      <c r="G275" s="326">
        <f t="shared" si="146"/>
        <v>44.616400207750267</v>
      </c>
      <c r="H275" s="311">
        <f t="shared" si="147"/>
        <v>0.02</v>
      </c>
      <c r="I275" s="326">
        <f t="shared" si="148"/>
        <v>1.1176453864112774</v>
      </c>
      <c r="J275" s="326">
        <f t="shared" si="137"/>
        <v>42.18</v>
      </c>
      <c r="K275" s="333">
        <f t="shared" si="149"/>
        <v>1</v>
      </c>
      <c r="L275" s="321">
        <f t="shared" si="150"/>
        <v>2.0098495582785083</v>
      </c>
      <c r="M275" s="321">
        <f t="shared" si="151"/>
        <v>1.9998495582785085</v>
      </c>
      <c r="N275" s="326">
        <f t="shared" si="152"/>
        <v>2.839486600929364E-2</v>
      </c>
      <c r="O275" s="326">
        <f t="shared" si="138"/>
        <v>1.0016492211610967E-3</v>
      </c>
      <c r="P275" s="330">
        <f t="shared" si="140"/>
        <v>33.992100029956454</v>
      </c>
      <c r="Q275" s="326">
        <f t="shared" si="153"/>
        <v>1.7696231592757883</v>
      </c>
      <c r="R275" s="276">
        <f>IF(H275&gt;0, rate1(1,$L$52,$L$51,$L$54,L275,$L$53,$L$50,P275),"")</f>
        <v>2360.6920117759696</v>
      </c>
      <c r="S275" s="321">
        <f t="shared" si="154"/>
        <v>0.74838625954941107</v>
      </c>
      <c r="T275" s="321">
        <f t="shared" si="155"/>
        <v>0.11285101504569751</v>
      </c>
      <c r="U275" s="326">
        <f t="shared" si="156"/>
        <v>1.9898495582785083</v>
      </c>
      <c r="V275" s="334">
        <f t="shared" si="157"/>
        <v>1.9898495582785083</v>
      </c>
      <c r="W275" s="326">
        <f t="shared" si="158"/>
        <v>2.3823273921586008E-4</v>
      </c>
      <c r="X275" s="326">
        <f t="shared" si="159"/>
        <v>1.1136204419683509</v>
      </c>
      <c r="Y275" s="326">
        <f t="shared" si="141"/>
        <v>33.653003388944093</v>
      </c>
      <c r="Z275" s="107">
        <f>IF(H275&gt;0, rate1(1,$L$52,$L$51,$L$54,U275,$L$53,$L$50,Y275),"")</f>
        <v>2342.6592270979354</v>
      </c>
      <c r="AA275" s="334">
        <f t="shared" si="160"/>
        <v>0.47458326276938628</v>
      </c>
      <c r="AB275" s="334">
        <f t="shared" si="161"/>
        <v>4.5341673063470746E-4</v>
      </c>
      <c r="AC275" s="326">
        <f t="shared" si="162"/>
        <v>0.11285101504569751</v>
      </c>
      <c r="AD275" s="326">
        <f t="shared" si="163"/>
        <v>0.17722481266031384</v>
      </c>
      <c r="AE275" s="326">
        <f t="shared" si="164"/>
        <v>-33.05555827393917</v>
      </c>
      <c r="AF275" s="326">
        <f t="shared" si="165"/>
        <v>1019.3210654808364</v>
      </c>
      <c r="AG275" s="326">
        <f t="shared" si="166"/>
        <v>1017.895613881813</v>
      </c>
      <c r="AH275" s="326">
        <f t="shared" si="167"/>
        <v>2.0099694632677418</v>
      </c>
      <c r="AI275" s="326">
        <f t="shared" si="168"/>
        <v>47.804209309285838</v>
      </c>
      <c r="AJ275" s="391">
        <f t="shared" si="169"/>
        <v>1.0912210699834726</v>
      </c>
      <c r="AK275" s="335">
        <f t="shared" si="170"/>
        <v>0.4314401577309695</v>
      </c>
      <c r="AL275" s="41">
        <f t="shared" si="171"/>
        <v>0.16368335548618476</v>
      </c>
      <c r="AM275" s="8" cm="1">
        <f t="array" ref="AM275">Balance($B$8,$B$11,$B$12,$H$7,B275,AK275,AL275)</f>
        <v>2.6306994812294375</v>
      </c>
      <c r="AN275" s="8" cm="1">
        <f t="array" ref="AN275">getStorageByWaterLevel(B274)</f>
        <v>1.0909754533983205</v>
      </c>
    </row>
    <row r="276" spans="1:40" x14ac:dyDescent="0.25">
      <c r="A276" s="115"/>
      <c r="B276" s="326">
        <f t="shared" si="142"/>
        <v>1019.3210654808364</v>
      </c>
      <c r="C276" s="326">
        <f t="shared" si="143"/>
        <v>1017.895613881813</v>
      </c>
      <c r="D276" s="326">
        <f t="shared" si="144"/>
        <v>2.0099694632677418</v>
      </c>
      <c r="E276" s="326">
        <f t="shared" si="139"/>
        <v>19.465367399254241</v>
      </c>
      <c r="F276" s="326">
        <f t="shared" si="145"/>
        <v>19.465367399254241</v>
      </c>
      <c r="G276" s="326">
        <f t="shared" si="146"/>
        <v>45.969844704672759</v>
      </c>
      <c r="H276" s="311">
        <f t="shared" si="147"/>
        <v>0.02</v>
      </c>
      <c r="I276" s="326">
        <f t="shared" si="148"/>
        <v>1.1403612792187232</v>
      </c>
      <c r="J276" s="326">
        <f t="shared" si="137"/>
        <v>42.18</v>
      </c>
      <c r="K276" s="333">
        <f t="shared" si="149"/>
        <v>1</v>
      </c>
      <c r="L276" s="321">
        <f t="shared" si="150"/>
        <v>2.0299694632677419</v>
      </c>
      <c r="M276" s="321">
        <f t="shared" si="151"/>
        <v>2.0199694632677421</v>
      </c>
      <c r="N276" s="326">
        <f t="shared" si="152"/>
        <v>2.8683693755553463E-2</v>
      </c>
      <c r="O276" s="326">
        <f t="shared" si="138"/>
        <v>1.0016492211610967E-3</v>
      </c>
      <c r="P276" s="330">
        <f t="shared" si="140"/>
        <v>34.447923917610396</v>
      </c>
      <c r="Q276" s="326">
        <f t="shared" si="153"/>
        <v>3.1095065194488711</v>
      </c>
      <c r="R276" s="276">
        <f>IF(H276&gt;0, rate1(1,$L$52,$L$51,$L$54,L276,$L$53,$L$50,P276),"")</f>
        <v>2384.7988246102213</v>
      </c>
      <c r="S276" s="321">
        <f t="shared" si="154"/>
        <v>1.3017394453470066</v>
      </c>
      <c r="T276" s="321">
        <f t="shared" si="155"/>
        <v>-9.5061133696214703E-2</v>
      </c>
      <c r="U276" s="326">
        <f t="shared" si="156"/>
        <v>2.0099694632677418</v>
      </c>
      <c r="V276" s="334">
        <f t="shared" si="157"/>
        <v>2.0099694632677418</v>
      </c>
      <c r="W276" s="326">
        <f t="shared" si="158"/>
        <v>2.4307476642171366E-4</v>
      </c>
      <c r="X276" s="326">
        <f t="shared" si="159"/>
        <v>2.440204307822242</v>
      </c>
      <c r="Y276" s="326">
        <f t="shared" si="141"/>
        <v>34.107694462511674</v>
      </c>
      <c r="Z276" s="107">
        <f>IF(H276&gt;0, rate1(1,$L$52,$L$51,$L$54,U276,$L$53,$L$50,Y276),"")</f>
        <v>2366.8198002698932</v>
      </c>
      <c r="AA276" s="334">
        <f t="shared" si="160"/>
        <v>1.0293079757150869</v>
      </c>
      <c r="AB276" s="334">
        <f t="shared" si="161"/>
        <v>-8.2938094662261385E-3</v>
      </c>
      <c r="AC276" s="326">
        <f t="shared" si="162"/>
        <v>-8.2938094662261385E-3</v>
      </c>
      <c r="AD276" s="326">
        <f t="shared" si="163"/>
        <v>-2.411437118424717</v>
      </c>
      <c r="AE276" s="326">
        <f t="shared" si="164"/>
        <v>-49.516662514807791</v>
      </c>
      <c r="AF276" s="326">
        <f t="shared" si="165"/>
        <v>1019.3580429840582</v>
      </c>
      <c r="AG276" s="326">
        <f t="shared" si="166"/>
        <v>1017.9039076912792</v>
      </c>
      <c r="AH276" s="326">
        <f t="shared" si="167"/>
        <v>2.030091576732572</v>
      </c>
      <c r="AI276" s="326">
        <f t="shared" si="168"/>
        <v>-3.4777815976077995</v>
      </c>
      <c r="AJ276" s="391">
        <f t="shared" si="169"/>
        <v>1.0902550195396927</v>
      </c>
      <c r="AK276" s="335">
        <f t="shared" si="170"/>
        <v>0.43357300946512767</v>
      </c>
      <c r="AL276" s="41">
        <f t="shared" si="171"/>
        <v>0.16569973703485044</v>
      </c>
      <c r="AM276" s="8" cm="1">
        <f t="array" ref="AM276">Balance($B$8,$B$11,$B$12,$H$7,B276,AK276,AL276)</f>
        <v>2.6722103150060588</v>
      </c>
      <c r="AN276" s="8" cm="1">
        <f t="array" ref="AN276">getStorageByWaterLevel(B275)</f>
        <v>1.0957653241523313</v>
      </c>
    </row>
    <row r="277" spans="1:40" x14ac:dyDescent="0.25">
      <c r="A277" s="115"/>
      <c r="B277" s="326">
        <f t="shared" si="142"/>
        <v>1019.3580429840582</v>
      </c>
      <c r="C277" s="326">
        <f t="shared" si="143"/>
        <v>1017.9039076912792</v>
      </c>
      <c r="D277" s="326">
        <f t="shared" si="144"/>
        <v>2.030091576732572</v>
      </c>
      <c r="E277" s="326">
        <f t="shared" si="139"/>
        <v>19.465367399254241</v>
      </c>
      <c r="F277" s="326">
        <f t="shared" si="145"/>
        <v>19.465367399254241</v>
      </c>
      <c r="G277" s="326">
        <f t="shared" si="146"/>
        <v>44.632747728176852</v>
      </c>
      <c r="H277" s="311">
        <f t="shared" si="147"/>
        <v>0.02</v>
      </c>
      <c r="I277" s="326">
        <f t="shared" si="148"/>
        <v>1.1633082342232228</v>
      </c>
      <c r="J277" s="326">
        <f t="shared" si="137"/>
        <v>42.18</v>
      </c>
      <c r="K277" s="333">
        <f t="shared" si="149"/>
        <v>-1</v>
      </c>
      <c r="L277" s="321">
        <f t="shared" si="150"/>
        <v>2.010091576732572</v>
      </c>
      <c r="M277" s="321">
        <f t="shared" si="151"/>
        <v>2.0200915767325718</v>
      </c>
      <c r="N277" s="326">
        <f t="shared" si="152"/>
        <v>-2.8335523184023881E-2</v>
      </c>
      <c r="O277" s="326">
        <f t="shared" si="138"/>
        <v>1.0016492211610967E-3</v>
      </c>
      <c r="P277" s="330">
        <f t="shared" si="140"/>
        <v>34.224280879468239</v>
      </c>
      <c r="Q277" s="326">
        <f t="shared" si="153"/>
        <v>3.1177206924880849</v>
      </c>
      <c r="R277" s="276">
        <f>IF(H277&gt;0, rate1(1,$L$52,$L$51,$L$54,L277,$L$53,$L$50,P277),"")</f>
        <v>2372.990225416364</v>
      </c>
      <c r="S277" s="321">
        <f t="shared" si="154"/>
        <v>1.3116730588397512</v>
      </c>
      <c r="T277" s="321">
        <f t="shared" si="155"/>
        <v>9.0914252548831259E-2</v>
      </c>
      <c r="U277" s="326">
        <f t="shared" si="156"/>
        <v>2.030091576732572</v>
      </c>
      <c r="V277" s="334">
        <f t="shared" si="157"/>
        <v>2.030091576732572</v>
      </c>
      <c r="W277" s="326">
        <f t="shared" si="158"/>
        <v>2.4796604590671123E-4</v>
      </c>
      <c r="X277" s="326">
        <f t="shared" si="159"/>
        <v>3.7937642026344562</v>
      </c>
      <c r="Y277" s="326">
        <f t="shared" si="141"/>
        <v>34.563958456473728</v>
      </c>
      <c r="Z277" s="107">
        <f>IF(H277&gt;0, rate1(1,$L$52,$L$51,$L$54,U277,$L$53,$L$50,Y277),"")</f>
        <v>2390.9111804572281</v>
      </c>
      <c r="AA277" s="334">
        <f t="shared" si="160"/>
        <v>1.5841315140329719</v>
      </c>
      <c r="AB277" s="334">
        <f t="shared" si="161"/>
        <v>-4.2450379743201892E-4</v>
      </c>
      <c r="AC277" s="326">
        <f t="shared" si="162"/>
        <v>9.0914252548831259E-2</v>
      </c>
      <c r="AD277" s="326">
        <f t="shared" si="163"/>
        <v>-0.21998750954101209</v>
      </c>
      <c r="AE277" s="326">
        <f t="shared" si="164"/>
        <v>53.04860460970081</v>
      </c>
      <c r="AF277" s="326">
        <f t="shared" si="165"/>
        <v>1019.2387932083253</v>
      </c>
      <c r="AG277" s="326">
        <f t="shared" si="166"/>
        <v>1017.8129934387304</v>
      </c>
      <c r="AH277" s="326">
        <f t="shared" si="167"/>
        <v>2.0102149186342224</v>
      </c>
      <c r="AI277" s="326">
        <f t="shared" si="168"/>
        <v>38.312105787489905</v>
      </c>
      <c r="AJ277" s="391">
        <f t="shared" si="169"/>
        <v>1.1008972711473288</v>
      </c>
      <c r="AK277" s="335">
        <f t="shared" si="170"/>
        <v>0.43341313638516887</v>
      </c>
      <c r="AL277" s="41">
        <f t="shared" si="171"/>
        <v>0.16555304420706335</v>
      </c>
      <c r="AM277" s="8" cm="1">
        <f t="array" ref="AM277">Balance($B$8,$B$11,$B$12,$H$7,B277,AK277,AL277)</f>
        <v>2.6493632172041779</v>
      </c>
      <c r="AN277" s="8" cm="1">
        <f t="array" ref="AN277">getStorageByWaterLevel(B276)</f>
        <v>1.1192577230433647</v>
      </c>
    </row>
    <row r="278" spans="1:40" x14ac:dyDescent="0.25">
      <c r="A278" s="115"/>
      <c r="B278" s="326">
        <f t="shared" si="142"/>
        <v>1019.2387932083253</v>
      </c>
      <c r="C278" s="326">
        <f t="shared" si="143"/>
        <v>1017.8129934387304</v>
      </c>
      <c r="D278" s="326">
        <f t="shared" si="144"/>
        <v>2.0102149186342224</v>
      </c>
      <c r="E278" s="326">
        <f t="shared" si="139"/>
        <v>19.465367399254241</v>
      </c>
      <c r="F278" s="326">
        <f t="shared" si="145"/>
        <v>19.465367399254241</v>
      </c>
      <c r="G278" s="326">
        <f t="shared" si="146"/>
        <v>43.32168988399831</v>
      </c>
      <c r="H278" s="311">
        <f t="shared" si="147"/>
        <v>0.02</v>
      </c>
      <c r="I278" s="326">
        <f t="shared" si="148"/>
        <v>1.1406398156759678</v>
      </c>
      <c r="J278" s="326">
        <f t="shared" si="137"/>
        <v>42.18</v>
      </c>
      <c r="K278" s="333">
        <f t="shared" si="149"/>
        <v>-1</v>
      </c>
      <c r="L278" s="321">
        <f t="shared" si="150"/>
        <v>1.9902149186342224</v>
      </c>
      <c r="M278" s="321">
        <f t="shared" si="151"/>
        <v>2.0002149186342226</v>
      </c>
      <c r="N278" s="326">
        <f t="shared" si="152"/>
        <v>-2.8059802721136062E-2</v>
      </c>
      <c r="O278" s="326">
        <f t="shared" si="138"/>
        <v>1.0016492211610967E-3</v>
      </c>
      <c r="P278" s="330">
        <f t="shared" si="140"/>
        <v>33.774696090497784</v>
      </c>
      <c r="Q278" s="326">
        <f t="shared" si="153"/>
        <v>1.7937155471181043</v>
      </c>
      <c r="R278" s="276">
        <f>IF(H278&gt;0, rate1(1,$L$52,$L$51,$L$54,L278,$L$53,$L$50,P278),"")</f>
        <v>2349.1404961300409</v>
      </c>
      <c r="S278" s="321">
        <f t="shared" si="154"/>
        <v>0.76230527172788165</v>
      </c>
      <c r="T278" s="321">
        <f t="shared" si="155"/>
        <v>-0.11804974777990263</v>
      </c>
      <c r="U278" s="326">
        <f t="shared" si="156"/>
        <v>2.0102149186342224</v>
      </c>
      <c r="V278" s="334">
        <f t="shared" si="157"/>
        <v>2.0102149186342224</v>
      </c>
      <c r="W278" s="326">
        <f t="shared" si="158"/>
        <v>2.4313413811860585E-4</v>
      </c>
      <c r="X278" s="326">
        <f t="shared" si="159"/>
        <v>2.4565532220744331</v>
      </c>
      <c r="Y278" s="326">
        <f t="shared" si="141"/>
        <v>34.113250947205906</v>
      </c>
      <c r="Z278" s="107">
        <f>IF(H278&gt;0, rate1(1,$L$52,$L$51,$L$54,U278,$L$53,$L$50,Y278),"")</f>
        <v>2367.1141080359685</v>
      </c>
      <c r="AA278" s="334">
        <f t="shared" si="160"/>
        <v>1.0360753141742765</v>
      </c>
      <c r="AB278" s="334">
        <f t="shared" si="161"/>
        <v>-6.7396263534684041E-3</v>
      </c>
      <c r="AC278" s="326">
        <f t="shared" si="162"/>
        <v>-6.7396263534684041E-3</v>
      </c>
      <c r="AD278" s="326">
        <f t="shared" si="163"/>
        <v>2.9675235615558169</v>
      </c>
      <c r="AE278" s="326">
        <f t="shared" si="164"/>
        <v>75.735675111852842</v>
      </c>
      <c r="AF278" s="326">
        <f t="shared" si="165"/>
        <v>1019.2174730319576</v>
      </c>
      <c r="AG278" s="326">
        <f t="shared" si="166"/>
        <v>1017.8197330650838</v>
      </c>
      <c r="AH278" s="326">
        <f t="shared" si="167"/>
        <v>1.9903360690914993</v>
      </c>
      <c r="AI278" s="326">
        <f t="shared" si="168"/>
        <v>-2.8689754250847157</v>
      </c>
      <c r="AJ278" s="391">
        <f t="shared" si="169"/>
        <v>1.1001003335292496</v>
      </c>
      <c r="AK278" s="335">
        <f t="shared" si="170"/>
        <v>0.43512311093771716</v>
      </c>
      <c r="AL278" s="41">
        <f t="shared" si="171"/>
        <v>0.16716904882917968</v>
      </c>
      <c r="AM278" s="8" cm="1">
        <f t="array" ref="AM278">Balance($B$8,$B$11,$B$12,$H$7,B278,AK278,AL278)</f>
        <v>2.7160194727562206</v>
      </c>
      <c r="AN278" s="8" cm="1">
        <f t="array" ref="AN278">getStorageByWaterLevel(B277)</f>
        <v>1.1089414564865667</v>
      </c>
    </row>
    <row r="279" spans="1:40" x14ac:dyDescent="0.25">
      <c r="A279" s="115"/>
      <c r="B279" s="326">
        <f t="shared" si="142"/>
        <v>1019.2174730319576</v>
      </c>
      <c r="C279" s="326">
        <f t="shared" si="143"/>
        <v>1017.8197330650838</v>
      </c>
      <c r="D279" s="326">
        <f t="shared" si="144"/>
        <v>1.9903360690914993</v>
      </c>
      <c r="E279" s="326">
        <f t="shared" si="139"/>
        <v>19.465367399254241</v>
      </c>
      <c r="F279" s="326">
        <f t="shared" si="145"/>
        <v>19.465367399254241</v>
      </c>
      <c r="G279" s="326">
        <f t="shared" si="146"/>
        <v>44.648809662108711</v>
      </c>
      <c r="H279" s="311">
        <f t="shared" si="147"/>
        <v>0.02</v>
      </c>
      <c r="I279" s="326">
        <f t="shared" si="148"/>
        <v>1.1181919734990515</v>
      </c>
      <c r="J279" s="326">
        <f t="shared" si="137"/>
        <v>42.18</v>
      </c>
      <c r="K279" s="333">
        <f t="shared" si="149"/>
        <v>1</v>
      </c>
      <c r="L279" s="321">
        <f t="shared" si="150"/>
        <v>2.0103360690914993</v>
      </c>
      <c r="M279" s="321">
        <f t="shared" si="151"/>
        <v>2.0003360690914995</v>
      </c>
      <c r="N279" s="326">
        <f t="shared" si="152"/>
        <v>2.8401849454723571E-2</v>
      </c>
      <c r="O279" s="326">
        <f t="shared" si="138"/>
        <v>1.0016492211610967E-3</v>
      </c>
      <c r="P279" s="330">
        <f t="shared" si="140"/>
        <v>34.00310415680439</v>
      </c>
      <c r="Q279" s="326">
        <f t="shared" si="153"/>
        <v>1.8017063260781967</v>
      </c>
      <c r="R279" s="276">
        <f>IF(H279&gt;0, rate1(1,$L$52,$L$51,$L$54,L279,$L$53,$L$50,P279),"")</f>
        <v>2361.2757763734417</v>
      </c>
      <c r="S279" s="321">
        <f t="shared" si="154"/>
        <v>0.76176608608118013</v>
      </c>
      <c r="T279" s="321">
        <f t="shared" si="155"/>
        <v>0.11921833036920902</v>
      </c>
      <c r="U279" s="326">
        <f t="shared" si="156"/>
        <v>1.9903360690914993</v>
      </c>
      <c r="V279" s="334">
        <f t="shared" si="157"/>
        <v>1.9903360690914993</v>
      </c>
      <c r="W279" s="326">
        <f t="shared" si="158"/>
        <v>2.383492474953286E-4</v>
      </c>
      <c r="X279" s="326">
        <f t="shared" si="159"/>
        <v>1.1453835939971597</v>
      </c>
      <c r="Y279" s="326">
        <f t="shared" si="141"/>
        <v>33.663980034589677</v>
      </c>
      <c r="Z279" s="107">
        <f>IF(H279&gt;0, rate1(1,$L$52,$L$51,$L$54,U279,$L$53,$L$50,Y279),"")</f>
        <v>2343.2442861797695</v>
      </c>
      <c r="AA279" s="334">
        <f t="shared" si="160"/>
        <v>0.48799765355871921</v>
      </c>
      <c r="AB279" s="334">
        <f t="shared" si="161"/>
        <v>4.6552374056876275E-4</v>
      </c>
      <c r="AC279" s="326">
        <f t="shared" si="162"/>
        <v>0.11921833036920902</v>
      </c>
      <c r="AD279" s="326">
        <f t="shared" si="163"/>
        <v>0.16775943714411787</v>
      </c>
      <c r="AE279" s="326">
        <f t="shared" si="164"/>
        <v>-49.783008239851185</v>
      </c>
      <c r="AF279" s="326">
        <f t="shared" si="165"/>
        <v>1019.1266565510432</v>
      </c>
      <c r="AG279" s="326">
        <f t="shared" si="166"/>
        <v>1017.7005147347146</v>
      </c>
      <c r="AH279" s="326">
        <f t="shared" si="167"/>
        <v>2.0104560275994126</v>
      </c>
      <c r="AI279" s="326">
        <f t="shared" si="168"/>
        <v>50.488948204224641</v>
      </c>
      <c r="AJ279" s="391">
        <f t="shared" si="169"/>
        <v>1.1141250413637565</v>
      </c>
      <c r="AK279" s="335">
        <f t="shared" si="170"/>
        <v>0.43499882207406682</v>
      </c>
      <c r="AL279" s="41">
        <f t="shared" si="171"/>
        <v>0.16704803544574962</v>
      </c>
      <c r="AM279" s="8" cm="1">
        <f t="array" ref="AM279">Balance($B$8,$B$11,$B$12,$H$7,B279,AK279,AL279)</f>
        <v>2.7306519043421305</v>
      </c>
      <c r="AN279" s="8" cm="1">
        <f t="array" ref="AN279">getStorageByWaterLevel(B278)</f>
        <v>1.1423815075172759</v>
      </c>
    </row>
    <row r="280" spans="1:40" x14ac:dyDescent="0.25">
      <c r="A280" s="115"/>
      <c r="B280" s="326">
        <f t="shared" si="142"/>
        <v>1019.1266565510432</v>
      </c>
      <c r="C280" s="326">
        <f t="shared" si="143"/>
        <v>1017.7005147347146</v>
      </c>
      <c r="D280" s="326">
        <f t="shared" si="144"/>
        <v>2.0104560275994126</v>
      </c>
      <c r="E280" s="326">
        <f t="shared" si="139"/>
        <v>19.465367399254241</v>
      </c>
      <c r="F280" s="326">
        <f t="shared" si="145"/>
        <v>19.465367399254241</v>
      </c>
      <c r="G280" s="326">
        <f t="shared" si="146"/>
        <v>46.002909861622712</v>
      </c>
      <c r="H280" s="311">
        <f t="shared" si="147"/>
        <v>0.02</v>
      </c>
      <c r="I280" s="326">
        <f t="shared" si="148"/>
        <v>1.1409134530628762</v>
      </c>
      <c r="J280" s="326">
        <f t="shared" si="137"/>
        <v>42.18</v>
      </c>
      <c r="K280" s="333">
        <f t="shared" si="149"/>
        <v>1</v>
      </c>
      <c r="L280" s="321">
        <f t="shared" si="150"/>
        <v>2.0304560275994126</v>
      </c>
      <c r="M280" s="321">
        <f t="shared" si="151"/>
        <v>2.0204560275994128</v>
      </c>
      <c r="N280" s="326">
        <f t="shared" si="152"/>
        <v>2.8690679147231446E-2</v>
      </c>
      <c r="O280" s="326">
        <f t="shared" si="138"/>
        <v>1.0016492211610967E-3</v>
      </c>
      <c r="P280" s="330">
        <f t="shared" si="140"/>
        <v>34.458966018253797</v>
      </c>
      <c r="Q280" s="326">
        <f t="shared" si="153"/>
        <v>3.1422420147042729</v>
      </c>
      <c r="R280" s="276">
        <f>IF(H280&gt;0, rate1(1,$L$52,$L$51,$L$54,L280,$L$53,$L$50,P280),"")</f>
        <v>2385.380912521523</v>
      </c>
      <c r="S280" s="321">
        <f t="shared" si="154"/>
        <v>1.3151225780421656</v>
      </c>
      <c r="T280" s="321">
        <f t="shared" si="155"/>
        <v>-9.1046091731936882E-2</v>
      </c>
      <c r="U280" s="326">
        <f t="shared" si="156"/>
        <v>2.0104560275994126</v>
      </c>
      <c r="V280" s="334">
        <f t="shared" si="157"/>
        <v>2.0104560275994126</v>
      </c>
      <c r="W280" s="326">
        <f t="shared" si="158"/>
        <v>2.431924655508233E-4</v>
      </c>
      <c r="X280" s="326">
        <f t="shared" si="159"/>
        <v>2.4726165254896912</v>
      </c>
      <c r="Y280" s="326">
        <f t="shared" si="141"/>
        <v>34.118709261068489</v>
      </c>
      <c r="Z280" s="107">
        <f>IF(H280&gt;0, rate1(1,$L$52,$L$51,$L$54,U280,$L$53,$L$50,Y280),"")</f>
        <v>2367.4031939366764</v>
      </c>
      <c r="AA280" s="334">
        <f t="shared" si="160"/>
        <v>1.0427228258315158</v>
      </c>
      <c r="AB280" s="334">
        <f t="shared" si="161"/>
        <v>-5.6923309920998985E-3</v>
      </c>
      <c r="AC280" s="326">
        <f t="shared" si="162"/>
        <v>-5.6923309920998985E-3</v>
      </c>
      <c r="AD280" s="326">
        <f t="shared" si="163"/>
        <v>-3.5134991320351889</v>
      </c>
      <c r="AE280" s="326">
        <f t="shared" si="164"/>
        <v>-64.853136539251281</v>
      </c>
      <c r="AF280" s="326">
        <f t="shared" si="165"/>
        <v>1019.1610395611825</v>
      </c>
      <c r="AG280" s="326">
        <f t="shared" si="166"/>
        <v>1017.7062070657067</v>
      </c>
      <c r="AH280" s="326">
        <f t="shared" si="167"/>
        <v>2.0305781943512207</v>
      </c>
      <c r="AI280" s="326">
        <f t="shared" si="168"/>
        <v>-2.3863404633697209</v>
      </c>
      <c r="AJ280" s="391">
        <f t="shared" si="169"/>
        <v>1.1134621690128204</v>
      </c>
      <c r="AK280" s="335">
        <f t="shared" si="170"/>
        <v>0.43725309351247732</v>
      </c>
      <c r="AL280" s="41">
        <f t="shared" si="171"/>
        <v>0.16917765928100381</v>
      </c>
      <c r="AM280" s="8" cm="1">
        <f t="array" ref="AM280">Balance($B$8,$B$11,$B$12,$H$7,B280,AK280,AL280)</f>
        <v>2.7760156105460889</v>
      </c>
      <c r="AN280" s="8" cm="1">
        <f t="array" ref="AN280">getStorageByWaterLevel(B279)</f>
        <v>1.148412302527525</v>
      </c>
    </row>
    <row r="281" spans="1:40" x14ac:dyDescent="0.25">
      <c r="A281" s="115"/>
      <c r="B281" s="326">
        <f t="shared" si="142"/>
        <v>1019.1610395611825</v>
      </c>
      <c r="C281" s="326">
        <f t="shared" si="143"/>
        <v>1017.7062070657067</v>
      </c>
      <c r="D281" s="326">
        <f t="shared" si="144"/>
        <v>2.0305781943512207</v>
      </c>
      <c r="E281" s="326">
        <f t="shared" si="139"/>
        <v>19.465367399254241</v>
      </c>
      <c r="F281" s="326">
        <f t="shared" si="145"/>
        <v>19.465367399254241</v>
      </c>
      <c r="G281" s="326">
        <f t="shared" si="146"/>
        <v>44.665172215918993</v>
      </c>
      <c r="H281" s="311">
        <f t="shared" si="147"/>
        <v>0.02</v>
      </c>
      <c r="I281" s="326">
        <f t="shared" si="148"/>
        <v>1.1638659963806277</v>
      </c>
      <c r="J281" s="326">
        <f t="shared" si="137"/>
        <v>42.18</v>
      </c>
      <c r="K281" s="333">
        <f t="shared" si="149"/>
        <v>-1</v>
      </c>
      <c r="L281" s="321">
        <f t="shared" si="150"/>
        <v>2.0105781943512206</v>
      </c>
      <c r="M281" s="321">
        <f t="shared" si="151"/>
        <v>2.0205781943512209</v>
      </c>
      <c r="N281" s="326">
        <f t="shared" si="152"/>
        <v>-2.8342272738389518E-2</v>
      </c>
      <c r="O281" s="326">
        <f t="shared" si="138"/>
        <v>1.0016492211610967E-3</v>
      </c>
      <c r="P281" s="330">
        <f t="shared" si="140"/>
        <v>34.235306198719591</v>
      </c>
      <c r="Q281" s="326">
        <f t="shared" si="153"/>
        <v>3.1504637316967958</v>
      </c>
      <c r="R281" s="276">
        <f>IF(H281&gt;0, rate1(1,$L$52,$L$51,$L$54,L281,$L$53,$L$50,P281),"")</f>
        <v>2373.5732325864819</v>
      </c>
      <c r="S281" s="321">
        <f t="shared" si="154"/>
        <v>1.3251229968367264</v>
      </c>
      <c r="T281" s="321">
        <f t="shared" si="155"/>
        <v>8.7174001882809687E-2</v>
      </c>
      <c r="U281" s="326">
        <f t="shared" si="156"/>
        <v>2.0305781943512207</v>
      </c>
      <c r="V281" s="334">
        <f t="shared" si="157"/>
        <v>2.0305781943512207</v>
      </c>
      <c r="W281" s="326">
        <f t="shared" si="158"/>
        <v>2.4808493621497618E-4</v>
      </c>
      <c r="X281" s="326">
        <f t="shared" si="159"/>
        <v>3.8268321787926922</v>
      </c>
      <c r="Y281" s="326">
        <f t="shared" si="141"/>
        <v>34.575011169333933</v>
      </c>
      <c r="Z281" s="107">
        <f>IF(H281&gt;0, rate1(1,$L$52,$L$51,$L$54,U281,$L$53,$L$50,Y281),"")</f>
        <v>2391.4928928373274</v>
      </c>
      <c r="AA281" s="334">
        <f t="shared" si="160"/>
        <v>1.5975507555157313</v>
      </c>
      <c r="AB281" s="334">
        <f t="shared" si="161"/>
        <v>-4.1516964697142788E-4</v>
      </c>
      <c r="AC281" s="326">
        <f t="shared" si="162"/>
        <v>8.7174001882809687E-2</v>
      </c>
      <c r="AD281" s="326">
        <f t="shared" si="163"/>
        <v>-0.22942620010592754</v>
      </c>
      <c r="AE281" s="326">
        <f t="shared" si="164"/>
        <v>80.608875493830794</v>
      </c>
      <c r="AF281" s="326">
        <f t="shared" si="165"/>
        <v>1019.0455232865613</v>
      </c>
      <c r="AG281" s="326">
        <f t="shared" si="166"/>
        <v>1017.619033063824</v>
      </c>
      <c r="AH281" s="326">
        <f t="shared" si="167"/>
        <v>2.0107015897803344</v>
      </c>
      <c r="AI281" s="326">
        <f t="shared" si="168"/>
        <v>36.726906373061937</v>
      </c>
      <c r="AJ281" s="391">
        <f t="shared" si="169"/>
        <v>1.1236640874497821</v>
      </c>
      <c r="AK281" s="335">
        <f t="shared" si="170"/>
        <v>0.43714331490724179</v>
      </c>
      <c r="AL281" s="41">
        <f t="shared" si="171"/>
        <v>0.16907700344025889</v>
      </c>
      <c r="AM281" s="8" cm="1">
        <f t="array" ref="AM281">Balance($B$8,$B$11,$B$12,$H$7,B281,AK281,AL281)</f>
        <v>2.7542123443235345</v>
      </c>
      <c r="AN281" s="8" cm="1">
        <f t="array" ref="AN281">getStorageByWaterLevel(B280)</f>
        <v>1.1742787063914404</v>
      </c>
    </row>
    <row r="282" spans="1:40" x14ac:dyDescent="0.25">
      <c r="A282" s="115"/>
      <c r="B282" s="326">
        <f t="shared" si="142"/>
        <v>1019.0455232865613</v>
      </c>
      <c r="C282" s="326">
        <f t="shared" si="143"/>
        <v>1017.619033063824</v>
      </c>
      <c r="D282" s="326">
        <f t="shared" si="144"/>
        <v>2.0107015897803344</v>
      </c>
      <c r="E282" s="326">
        <f t="shared" si="139"/>
        <v>19.465367399254241</v>
      </c>
      <c r="F282" s="326">
        <f t="shared" si="145"/>
        <v>19.465367399254241</v>
      </c>
      <c r="G282" s="326">
        <f t="shared" si="146"/>
        <v>43.353479846358866</v>
      </c>
      <c r="H282" s="311">
        <f t="shared" si="147"/>
        <v>0.02</v>
      </c>
      <c r="I282" s="326">
        <f t="shared" si="148"/>
        <v>1.1411921781898855</v>
      </c>
      <c r="J282" s="326">
        <f t="shared" si="137"/>
        <v>42.18</v>
      </c>
      <c r="K282" s="333">
        <f t="shared" si="149"/>
        <v>-1</v>
      </c>
      <c r="L282" s="321">
        <f t="shared" si="150"/>
        <v>1.9907015897803344</v>
      </c>
      <c r="M282" s="321">
        <f t="shared" si="151"/>
        <v>2.0007015897803342</v>
      </c>
      <c r="N282" s="326">
        <f t="shared" si="152"/>
        <v>-2.8066554181993109E-2</v>
      </c>
      <c r="O282" s="326">
        <f t="shared" si="138"/>
        <v>1.0016492211610967E-3</v>
      </c>
      <c r="P282" s="330">
        <f t="shared" si="140"/>
        <v>33.785686178451847</v>
      </c>
      <c r="Q282" s="326">
        <f t="shared" si="153"/>
        <v>1.825821016038077</v>
      </c>
      <c r="R282" s="276">
        <f>IF(H282&gt;0, rate1(1,$L$52,$L$51,$L$54,L282,$L$53,$L$50,P282),"")</f>
        <v>2349.7252804789323</v>
      </c>
      <c r="S282" s="321">
        <f t="shared" si="154"/>
        <v>0.77575655607703686</v>
      </c>
      <c r="T282" s="321">
        <f t="shared" si="155"/>
        <v>-0.12516109140579881</v>
      </c>
      <c r="U282" s="326">
        <f t="shared" si="156"/>
        <v>2.0107015897803344</v>
      </c>
      <c r="V282" s="334">
        <f t="shared" si="157"/>
        <v>2.0107015897803344</v>
      </c>
      <c r="W282" s="326">
        <f t="shared" si="158"/>
        <v>2.4325187746443433E-4</v>
      </c>
      <c r="X282" s="326">
        <f t="shared" si="159"/>
        <v>2.4889804744056292</v>
      </c>
      <c r="Y282" s="326">
        <f t="shared" si="141"/>
        <v>34.124268613210575</v>
      </c>
      <c r="Z282" s="107">
        <f>IF(H282&gt;0, rate1(1,$L$52,$L$51,$L$54,U282,$L$53,$L$50,Y282),"")</f>
        <v>2367.6976085679648</v>
      </c>
      <c r="AA282" s="334">
        <f t="shared" si="160"/>
        <v>1.0494931214411893</v>
      </c>
      <c r="AB282" s="334">
        <f t="shared" si="161"/>
        <v>-4.9148623158367707E-3</v>
      </c>
      <c r="AC282" s="326">
        <f t="shared" si="162"/>
        <v>-4.9148623158367707E-3</v>
      </c>
      <c r="AD282" s="326">
        <f t="shared" si="163"/>
        <v>4.0692899851040769</v>
      </c>
      <c r="AE282" s="326">
        <f t="shared" si="164"/>
        <v>104.5164393364489</v>
      </c>
      <c r="AF282" s="326">
        <f t="shared" si="165"/>
        <v>1019.0223715946952</v>
      </c>
      <c r="AG282" s="326">
        <f t="shared" si="166"/>
        <v>1017.6239479261397</v>
      </c>
      <c r="AH282" s="326">
        <f t="shared" si="167"/>
        <v>1.9908227940126928</v>
      </c>
      <c r="AI282" s="326">
        <f t="shared" si="168"/>
        <v>-2.0916752935624032</v>
      </c>
      <c r="AJ282" s="391">
        <f t="shared" si="169"/>
        <v>1.1230830665349036</v>
      </c>
      <c r="AK282" s="335">
        <f t="shared" si="170"/>
        <v>0.43878372850535252</v>
      </c>
      <c r="AL282" s="41">
        <f t="shared" si="171"/>
        <v>0.17062614435107465</v>
      </c>
      <c r="AM282" s="8" cm="1">
        <f t="array" ref="AM282">Balance($B$8,$B$11,$B$12,$H$7,B282,AK282,AL282)</f>
        <v>2.8197374507767039</v>
      </c>
      <c r="AN282" s="8" cm="1">
        <f t="array" ref="AN282">getStorageByWaterLevel(B281)</f>
        <v>1.1644519299617608</v>
      </c>
    </row>
    <row r="283" spans="1:40" x14ac:dyDescent="0.25">
      <c r="A283" s="115"/>
      <c r="B283" s="326">
        <f t="shared" si="142"/>
        <v>1019.0223715946952</v>
      </c>
      <c r="C283" s="326">
        <f t="shared" si="143"/>
        <v>1017.6239479261397</v>
      </c>
      <c r="D283" s="326">
        <f t="shared" si="144"/>
        <v>1.9908227940126928</v>
      </c>
      <c r="E283" s="326">
        <f t="shared" si="139"/>
        <v>19.465367399254241</v>
      </c>
      <c r="F283" s="326">
        <f t="shared" si="145"/>
        <v>19.465367399254241</v>
      </c>
      <c r="G283" s="326">
        <f t="shared" si="146"/>
        <v>44.681249080561329</v>
      </c>
      <c r="H283" s="311">
        <f t="shared" si="147"/>
        <v>0.02</v>
      </c>
      <c r="I283" s="326">
        <f t="shared" si="148"/>
        <v>1.1187389348443504</v>
      </c>
      <c r="J283" s="326">
        <f t="shared" si="137"/>
        <v>42.18</v>
      </c>
      <c r="K283" s="333">
        <f t="shared" si="149"/>
        <v>1</v>
      </c>
      <c r="L283" s="321">
        <f t="shared" si="150"/>
        <v>2.0108227940126926</v>
      </c>
      <c r="M283" s="321">
        <f t="shared" si="151"/>
        <v>2.0008227940126928</v>
      </c>
      <c r="N283" s="326">
        <f t="shared" si="152"/>
        <v>2.840883600199362E-2</v>
      </c>
      <c r="O283" s="326">
        <f t="shared" si="138"/>
        <v>1.0016492211610967E-3</v>
      </c>
      <c r="P283" s="330">
        <f t="shared" si="140"/>
        <v>34.014114018789542</v>
      </c>
      <c r="Q283" s="326">
        <f t="shared" si="153"/>
        <v>1.8338192326272065</v>
      </c>
      <c r="R283" s="276">
        <f>IF(H283&gt;0, rate1(1,$L$52,$L$51,$L$54,L283,$L$53,$L$50,P283),"")</f>
        <v>2361.8597559369568</v>
      </c>
      <c r="S283" s="321">
        <f t="shared" si="154"/>
        <v>0.77515179899623454</v>
      </c>
      <c r="T283" s="321">
        <f t="shared" si="155"/>
        <v>0.12634673470888863</v>
      </c>
      <c r="U283" s="326">
        <f t="shared" si="156"/>
        <v>1.9908227940126926</v>
      </c>
      <c r="V283" s="334">
        <f t="shared" si="157"/>
        <v>1.9908227940126926</v>
      </c>
      <c r="W283" s="326">
        <f t="shared" si="158"/>
        <v>2.3846583554609779E-4</v>
      </c>
      <c r="X283" s="326">
        <f t="shared" si="159"/>
        <v>1.1771762668491235</v>
      </c>
      <c r="Y283" s="326">
        <f t="shared" si="141"/>
        <v>33.674962407720855</v>
      </c>
      <c r="Z283" s="107">
        <f>IF(H283&gt;0, rate1(1,$L$52,$L$51,$L$54,U283,$L$53,$L$50,Y283),"")</f>
        <v>2343.829561072585</v>
      </c>
      <c r="AA283" s="334">
        <f t="shared" si="160"/>
        <v>0.50141787565278317</v>
      </c>
      <c r="AB283" s="334">
        <f t="shared" si="161"/>
        <v>4.7828797684697607E-4</v>
      </c>
      <c r="AC283" s="326">
        <f t="shared" si="162"/>
        <v>0.12634673470888863</v>
      </c>
      <c r="AD283" s="326">
        <f t="shared" si="163"/>
        <v>0.1582945538409152</v>
      </c>
      <c r="AE283" s="326">
        <f t="shared" si="164"/>
        <v>-64.414644264135433</v>
      </c>
      <c r="AF283" s="326">
        <f t="shared" si="165"/>
        <v>1018.9244336959883</v>
      </c>
      <c r="AG283" s="326">
        <f t="shared" si="166"/>
        <v>1017.4976011914308</v>
      </c>
      <c r="AH283" s="326">
        <f t="shared" si="167"/>
        <v>2.0109428060570029</v>
      </c>
      <c r="AI283" s="326">
        <f t="shared" si="168"/>
        <v>53.494596531946286</v>
      </c>
      <c r="AJ283" s="391">
        <f t="shared" si="169"/>
        <v>1.1379426766826666</v>
      </c>
      <c r="AK283" s="335">
        <f t="shared" si="170"/>
        <v>0.43869304710266793</v>
      </c>
      <c r="AL283" s="41">
        <f t="shared" si="171"/>
        <v>0.17053791748719219</v>
      </c>
      <c r="AM283" s="8" cm="1">
        <f t="array" ref="AM283">Balance($B$8,$B$11,$B$12,$H$7,B283,AK283,AL283)</f>
        <v>2.8355997545789307</v>
      </c>
      <c r="AN283" s="8" cm="1">
        <f t="array" ref="AN283">getStorageByWaterLevel(B282)</f>
        <v>1.1976300551764103</v>
      </c>
    </row>
    <row r="284" spans="1:40" x14ac:dyDescent="0.25">
      <c r="A284" s="115"/>
      <c r="B284" s="326">
        <f t="shared" si="142"/>
        <v>1018.9244336959883</v>
      </c>
      <c r="C284" s="326">
        <f t="shared" si="143"/>
        <v>1017.4976011914308</v>
      </c>
      <c r="D284" s="326">
        <f t="shared" si="144"/>
        <v>2.0109428060570029</v>
      </c>
      <c r="E284" s="326">
        <f t="shared" si="139"/>
        <v>19.465367399254241</v>
      </c>
      <c r="F284" s="326">
        <f t="shared" si="145"/>
        <v>19.465367399254241</v>
      </c>
      <c r="G284" s="326">
        <f t="shared" si="146"/>
        <v>46.036005431466982</v>
      </c>
      <c r="H284" s="311">
        <f t="shared" si="147"/>
        <v>0.02</v>
      </c>
      <c r="I284" s="326">
        <f t="shared" si="148"/>
        <v>1.1414660036460191</v>
      </c>
      <c r="J284" s="326">
        <f t="shared" si="137"/>
        <v>42.18</v>
      </c>
      <c r="K284" s="333">
        <f t="shared" si="149"/>
        <v>1</v>
      </c>
      <c r="L284" s="321">
        <f t="shared" si="150"/>
        <v>2.0309428060570029</v>
      </c>
      <c r="M284" s="321">
        <f t="shared" si="151"/>
        <v>2.0209428060570032</v>
      </c>
      <c r="N284" s="326">
        <f t="shared" si="152"/>
        <v>2.8697667641529367E-2</v>
      </c>
      <c r="O284" s="326">
        <f t="shared" si="138"/>
        <v>1.0016492211610967E-3</v>
      </c>
      <c r="P284" s="330">
        <f t="shared" si="140"/>
        <v>34.47001386489498</v>
      </c>
      <c r="Q284" s="326">
        <f t="shared" si="153"/>
        <v>3.1750076969808774</v>
      </c>
      <c r="R284" s="276">
        <f>IF(H284&gt;0, rate1(1,$L$52,$L$51,$L$54,L284,$L$53,$L$50,P284),"")</f>
        <v>2385.9632142854598</v>
      </c>
      <c r="S284" s="321">
        <f t="shared" si="154"/>
        <v>1.3285116927633895</v>
      </c>
      <c r="T284" s="321">
        <f t="shared" si="155"/>
        <v>-8.7356609440988317E-2</v>
      </c>
      <c r="U284" s="326">
        <f t="shared" si="156"/>
        <v>2.0109428060570029</v>
      </c>
      <c r="V284" s="334">
        <f t="shared" si="157"/>
        <v>2.0109428060570029</v>
      </c>
      <c r="W284" s="326">
        <f t="shared" si="158"/>
        <v>2.4331024498325249E-4</v>
      </c>
      <c r="X284" s="326">
        <f t="shared" si="159"/>
        <v>2.5050587098056951</v>
      </c>
      <c r="Y284" s="326">
        <f t="shared" si="141"/>
        <v>34.129729797978293</v>
      </c>
      <c r="Z284" s="107">
        <f>IF(H284&gt;0, rate1(1,$L$52,$L$51,$L$54,U284,$L$53,$L$50,Y284),"")</f>
        <v>2367.9868022937922</v>
      </c>
      <c r="AA284" s="334">
        <f t="shared" si="160"/>
        <v>1.0561436043122991</v>
      </c>
      <c r="AB284" s="334">
        <f t="shared" si="161"/>
        <v>-4.3337125922631855E-3</v>
      </c>
      <c r="AC284" s="326">
        <f t="shared" si="162"/>
        <v>-4.3337125922631855E-3</v>
      </c>
      <c r="AD284" s="326">
        <f t="shared" si="163"/>
        <v>-4.6149807063129309</v>
      </c>
      <c r="AE284" s="326">
        <f t="shared" si="164"/>
        <v>-78.242062647892425</v>
      </c>
      <c r="AF284" s="326">
        <f t="shared" si="165"/>
        <v>1018.9574650762221</v>
      </c>
      <c r="AG284" s="326">
        <f t="shared" si="166"/>
        <v>1017.5019349040231</v>
      </c>
      <c r="AH284" s="326">
        <f t="shared" si="167"/>
        <v>2.0310650261136645</v>
      </c>
      <c r="AI284" s="326">
        <f t="shared" si="168"/>
        <v>-1.8163367173123124</v>
      </c>
      <c r="AJ284" s="391">
        <f t="shared" si="169"/>
        <v>1.1374381387056354</v>
      </c>
      <c r="AK284" s="335">
        <f t="shared" si="170"/>
        <v>0.44108325249477598</v>
      </c>
      <c r="AL284" s="41">
        <f t="shared" si="171"/>
        <v>0.17279431956890967</v>
      </c>
      <c r="AM284" s="8" cm="1">
        <f t="array" ref="AM284">Balance($B$8,$B$11,$B$12,$H$7,B284,AK284,AL284)</f>
        <v>2.8853147615809327</v>
      </c>
      <c r="AN284" s="8" cm="1">
        <f t="array" ref="AN284">getStorageByWaterLevel(B283)</f>
        <v>1.2043354943570408</v>
      </c>
    </row>
    <row r="285" spans="1:40" x14ac:dyDescent="0.25">
      <c r="A285" s="115"/>
      <c r="B285" s="326">
        <f t="shared" si="142"/>
        <v>1018.9574650762221</v>
      </c>
      <c r="C285" s="326">
        <f t="shared" si="143"/>
        <v>1017.5019349040231</v>
      </c>
      <c r="D285" s="326">
        <f t="shared" si="144"/>
        <v>2.0310650261136645</v>
      </c>
      <c r="E285" s="326">
        <f t="shared" si="139"/>
        <v>19.465367399254241</v>
      </c>
      <c r="F285" s="326">
        <f t="shared" si="145"/>
        <v>19.465367399254241</v>
      </c>
      <c r="G285" s="326">
        <f t="shared" si="146"/>
        <v>44.697626682423291</v>
      </c>
      <c r="H285" s="311">
        <f t="shared" si="147"/>
        <v>0.02</v>
      </c>
      <c r="I285" s="326">
        <f t="shared" si="148"/>
        <v>1.1644241377592153</v>
      </c>
      <c r="J285" s="326">
        <f t="shared" si="137"/>
        <v>42.18</v>
      </c>
      <c r="K285" s="333">
        <f t="shared" si="149"/>
        <v>-1</v>
      </c>
      <c r="L285" s="321">
        <f t="shared" si="150"/>
        <v>2.0110650261136644</v>
      </c>
      <c r="M285" s="321">
        <f t="shared" si="151"/>
        <v>2.0210650261136642</v>
      </c>
      <c r="N285" s="326">
        <f t="shared" si="152"/>
        <v>-2.8349025234494896E-2</v>
      </c>
      <c r="O285" s="326">
        <f t="shared" si="138"/>
        <v>1.0016492211610967E-3</v>
      </c>
      <c r="P285" s="330">
        <f t="shared" si="140"/>
        <v>34.246337259537988</v>
      </c>
      <c r="Q285" s="326">
        <f t="shared" si="153"/>
        <v>3.1832369652822905</v>
      </c>
      <c r="R285" s="276">
        <f>IF(H285&gt;0, rate1(1,$L$52,$L$51,$L$54,L285,$L$53,$L$50,P285),"")</f>
        <v>2374.1564541718385</v>
      </c>
      <c r="S285" s="321">
        <f t="shared" si="154"/>
        <v>1.338578905303984</v>
      </c>
      <c r="T285" s="321">
        <f t="shared" si="155"/>
        <v>8.3729449148766302E-2</v>
      </c>
      <c r="U285" s="326">
        <f t="shared" si="156"/>
        <v>2.0310650261136645</v>
      </c>
      <c r="V285" s="334">
        <f t="shared" si="157"/>
        <v>2.0310650261136645</v>
      </c>
      <c r="W285" s="326">
        <f t="shared" si="158"/>
        <v>2.4820390735813547E-4</v>
      </c>
      <c r="X285" s="326">
        <f t="shared" si="159"/>
        <v>3.8599305704440781</v>
      </c>
      <c r="Y285" s="326">
        <f t="shared" si="141"/>
        <v>34.586069631409465</v>
      </c>
      <c r="Z285" s="107">
        <f>IF(H285&gt;0, rate1(1,$L$52,$L$51,$L$54,U285,$L$53,$L$50,Y285),"")</f>
        <v>2392.0748187967952</v>
      </c>
      <c r="AA285" s="334">
        <f t="shared" si="160"/>
        <v>1.6109760206671462</v>
      </c>
      <c r="AB285" s="334">
        <f t="shared" si="161"/>
        <v>-4.062416510014794E-4</v>
      </c>
      <c r="AC285" s="326">
        <f t="shared" si="162"/>
        <v>8.3729449148766302E-2</v>
      </c>
      <c r="AD285" s="326">
        <f t="shared" si="163"/>
        <v>-0.23886458352861009</v>
      </c>
      <c r="AE285" s="326">
        <f t="shared" si="164"/>
        <v>110.23554444060092</v>
      </c>
      <c r="AF285" s="326">
        <f t="shared" si="165"/>
        <v>1018.8453866018389</v>
      </c>
      <c r="AG285" s="326">
        <f t="shared" si="166"/>
        <v>1017.4182054548743</v>
      </c>
      <c r="AH285" s="326">
        <f t="shared" si="167"/>
        <v>2.0111884750880287</v>
      </c>
      <c r="AI285" s="326">
        <f t="shared" si="168"/>
        <v>35.267030949724457</v>
      </c>
      <c r="AJ285" s="391">
        <f t="shared" si="169"/>
        <v>1.14723453619167</v>
      </c>
      <c r="AK285" s="335">
        <f t="shared" si="170"/>
        <v>0.44099963560779243</v>
      </c>
      <c r="AL285" s="41">
        <f t="shared" si="171"/>
        <v>0.17271770648617343</v>
      </c>
      <c r="AM285" s="8" cm="1">
        <f t="array" ref="AM285">Balance($B$8,$B$11,$B$12,$H$7,B285,AK285,AL285)</f>
        <v>2.8639097053614795</v>
      </c>
      <c r="AN285" s="8" cm="1">
        <f t="array" ref="AN285">getStorageByWaterLevel(B284)</f>
        <v>1.2329078138561487</v>
      </c>
    </row>
    <row r="286" spans="1:40" x14ac:dyDescent="0.25">
      <c r="A286" s="115"/>
      <c r="B286" s="326">
        <f t="shared" si="142"/>
        <v>1018.8453866018389</v>
      </c>
      <c r="C286" s="326">
        <f t="shared" si="143"/>
        <v>1017.4182054548743</v>
      </c>
      <c r="D286" s="326">
        <f t="shared" si="144"/>
        <v>2.0111884750880287</v>
      </c>
      <c r="E286" s="326">
        <f t="shared" si="139"/>
        <v>19.465367399254241</v>
      </c>
      <c r="F286" s="326">
        <f t="shared" si="145"/>
        <v>19.465367399254241</v>
      </c>
      <c r="G286" s="326">
        <f t="shared" si="146"/>
        <v>43.385299355986305</v>
      </c>
      <c r="H286" s="311">
        <f t="shared" si="147"/>
        <v>0.02</v>
      </c>
      <c r="I286" s="326">
        <f t="shared" si="148"/>
        <v>1.1417449175716683</v>
      </c>
      <c r="J286" s="326">
        <f t="shared" si="137"/>
        <v>42.18</v>
      </c>
      <c r="K286" s="333">
        <f t="shared" si="149"/>
        <v>-1</v>
      </c>
      <c r="L286" s="321">
        <f t="shared" si="150"/>
        <v>1.9911884750880287</v>
      </c>
      <c r="M286" s="321">
        <f t="shared" si="151"/>
        <v>2.0011884750880284</v>
      </c>
      <c r="N286" s="326">
        <f t="shared" si="152"/>
        <v>-2.8073308585336409E-2</v>
      </c>
      <c r="O286" s="326">
        <f t="shared" si="138"/>
        <v>1.0016492211610967E-3</v>
      </c>
      <c r="P286" s="330">
        <f t="shared" si="140"/>
        <v>33.796681998427964</v>
      </c>
      <c r="Q286" s="326">
        <f t="shared" si="153"/>
        <v>1.8579562465387625</v>
      </c>
      <c r="R286" s="276">
        <f>IF(H286&gt;0, rate1(1,$L$52,$L$51,$L$54,L286,$L$53,$L$50,P286),"")</f>
        <v>2350.310280371938</v>
      </c>
      <c r="S286" s="321">
        <f t="shared" si="154"/>
        <v>0.78921371636010218</v>
      </c>
      <c r="T286" s="321">
        <f t="shared" si="155"/>
        <v>-0.13318375418248832</v>
      </c>
      <c r="U286" s="326">
        <f t="shared" si="156"/>
        <v>2.0111884750880287</v>
      </c>
      <c r="V286" s="334">
        <f t="shared" si="157"/>
        <v>2.0111884750880287</v>
      </c>
      <c r="W286" s="326">
        <f t="shared" si="158"/>
        <v>2.4336969713978363E-4</v>
      </c>
      <c r="X286" s="326">
        <f t="shared" si="159"/>
        <v>2.5214377080593593</v>
      </c>
      <c r="Y286" s="326">
        <f t="shared" si="141"/>
        <v>34.135292018892017</v>
      </c>
      <c r="Z286" s="107">
        <f>IF(H286&gt;0, rate1(1,$L$52,$L$51,$L$54,U286,$L$53,$L$50,Y286),"")</f>
        <v>2368.2813238008252</v>
      </c>
      <c r="AA286" s="334">
        <f t="shared" si="160"/>
        <v>1.0629168592344811</v>
      </c>
      <c r="AB286" s="334">
        <f t="shared" si="161"/>
        <v>-3.8681157975922415E-3</v>
      </c>
      <c r="AC286" s="326">
        <f t="shared" si="162"/>
        <v>-3.8681157975922415E-3</v>
      </c>
      <c r="AD286" s="326">
        <f t="shared" si="163"/>
        <v>5.1704760267128655</v>
      </c>
      <c r="AE286" s="326">
        <f t="shared" si="164"/>
        <v>135.46832699261341</v>
      </c>
      <c r="AF286" s="326">
        <f t="shared" si="165"/>
        <v>1018.8211814090512</v>
      </c>
      <c r="AG286" s="326">
        <f t="shared" si="166"/>
        <v>1017.4220735706718</v>
      </c>
      <c r="AH286" s="326">
        <f t="shared" si="167"/>
        <v>1.9913097331130765</v>
      </c>
      <c r="AI286" s="326">
        <f t="shared" si="168"/>
        <v>-1.6457894218886324</v>
      </c>
      <c r="AJ286" s="391">
        <f t="shared" si="169"/>
        <v>1.1467773724633676</v>
      </c>
      <c r="AK286" s="335">
        <f t="shared" si="170"/>
        <v>0.44257598819138066</v>
      </c>
      <c r="AL286" s="41">
        <f t="shared" si="171"/>
        <v>0.17420526985163282</v>
      </c>
      <c r="AM286" s="8" cm="1">
        <f t="array" ref="AM286">Balance($B$8,$B$11,$B$12,$H$7,B286,AK286,AL286)</f>
        <v>2.9284249043778332</v>
      </c>
      <c r="AN286" s="8" cm="1">
        <f t="array" ref="AN286">getStorageByWaterLevel(B285)</f>
        <v>1.2232339346291219</v>
      </c>
    </row>
    <row r="287" spans="1:40" x14ac:dyDescent="0.25">
      <c r="A287" s="115"/>
      <c r="B287" s="326">
        <f t="shared" si="142"/>
        <v>1018.8211814090512</v>
      </c>
      <c r="C287" s="326">
        <f t="shared" si="143"/>
        <v>1017.4220735706718</v>
      </c>
      <c r="D287" s="326">
        <f t="shared" si="144"/>
        <v>1.9913097331130765</v>
      </c>
      <c r="E287" s="326">
        <f t="shared" si="139"/>
        <v>19.465367399254241</v>
      </c>
      <c r="F287" s="326">
        <f t="shared" si="145"/>
        <v>19.465367399254241</v>
      </c>
      <c r="G287" s="326">
        <f t="shared" si="146"/>
        <v>44.713718492372436</v>
      </c>
      <c r="H287" s="311">
        <f t="shared" si="147"/>
        <v>0.02</v>
      </c>
      <c r="I287" s="326">
        <f t="shared" si="148"/>
        <v>1.1192862707034692</v>
      </c>
      <c r="J287" s="326">
        <f t="shared" si="137"/>
        <v>42.18</v>
      </c>
      <c r="K287" s="333">
        <f t="shared" si="149"/>
        <v>1</v>
      </c>
      <c r="L287" s="321">
        <f t="shared" si="150"/>
        <v>2.0113097331130763</v>
      </c>
      <c r="M287" s="321">
        <f t="shared" si="151"/>
        <v>2.0013097331130765</v>
      </c>
      <c r="N287" s="326">
        <f t="shared" si="152"/>
        <v>2.8415825652160276E-2</v>
      </c>
      <c r="O287" s="326">
        <f t="shared" si="138"/>
        <v>1.0016492211610967E-3</v>
      </c>
      <c r="P287" s="330">
        <f t="shared" si="140"/>
        <v>34.025129618551439</v>
      </c>
      <c r="Q287" s="326">
        <f t="shared" si="153"/>
        <v>1.8659619080322969</v>
      </c>
      <c r="R287" s="276">
        <f>IF(H287&gt;0, rate1(1,$L$52,$L$51,$L$54,L287,$L$53,$L$50,P287),"")</f>
        <v>2362.4439504874267</v>
      </c>
      <c r="S287" s="321">
        <f t="shared" si="154"/>
        <v>0.78854340256983213</v>
      </c>
      <c r="T287" s="321">
        <f t="shared" si="155"/>
        <v>0.13438136240485196</v>
      </c>
      <c r="U287" s="326">
        <f t="shared" si="156"/>
        <v>1.9913097331130762</v>
      </c>
      <c r="V287" s="334">
        <f t="shared" si="157"/>
        <v>1.9913097331130762</v>
      </c>
      <c r="W287" s="326">
        <f t="shared" si="158"/>
        <v>2.3858250343034015E-4</v>
      </c>
      <c r="X287" s="326">
        <f t="shared" si="159"/>
        <v>1.2089984894840455</v>
      </c>
      <c r="Y287" s="326">
        <f t="shared" si="141"/>
        <v>33.685950510977179</v>
      </c>
      <c r="Z287" s="107">
        <f>IF(H287&gt;0, rate1(1,$L$52,$L$51,$L$54,U287,$L$53,$L$50,Y287),"")</f>
        <v>2344.4150517975427</v>
      </c>
      <c r="AA287" s="334">
        <f t="shared" si="160"/>
        <v>0.51484393330585221</v>
      </c>
      <c r="AB287" s="334">
        <f t="shared" si="161"/>
        <v>4.9176444408093403E-4</v>
      </c>
      <c r="AC287" s="326">
        <f t="shared" si="162"/>
        <v>0.13438136240485196</v>
      </c>
      <c r="AD287" s="326">
        <f t="shared" si="163"/>
        <v>0.14883016247257427</v>
      </c>
      <c r="AE287" s="326">
        <f t="shared" si="164"/>
        <v>-76.952278711622597</v>
      </c>
      <c r="AF287" s="326">
        <f t="shared" si="165"/>
        <v>1018.7152158722985</v>
      </c>
      <c r="AG287" s="326">
        <f t="shared" si="166"/>
        <v>1017.287692208267</v>
      </c>
      <c r="AH287" s="326">
        <f t="shared" si="167"/>
        <v>2.0114297987114003</v>
      </c>
      <c r="AI287" s="326">
        <f t="shared" si="168"/>
        <v>56.88234947420699</v>
      </c>
      <c r="AJ287" s="391">
        <f t="shared" si="169"/>
        <v>1.1625780250950919</v>
      </c>
      <c r="AK287" s="335">
        <f t="shared" si="170"/>
        <v>0.44250458512463509</v>
      </c>
      <c r="AL287" s="41">
        <f t="shared" si="171"/>
        <v>0.17413585045381755</v>
      </c>
      <c r="AM287" s="8" cm="1">
        <f t="array" ref="AM287">Balance($B$8,$B$11,$B$12,$H$7,B287,AK287,AL287)</f>
        <v>2.9451181376357205</v>
      </c>
      <c r="AN287" s="8" cm="1">
        <f t="array" ref="AN287">getStorageByWaterLevel(B286)</f>
        <v>1.2562125548322294</v>
      </c>
    </row>
    <row r="288" spans="1:40" x14ac:dyDescent="0.25">
      <c r="A288" s="115"/>
      <c r="B288" s="326">
        <f t="shared" si="142"/>
        <v>1018.7152158722985</v>
      </c>
      <c r="C288" s="326">
        <f t="shared" si="143"/>
        <v>1017.287692208267</v>
      </c>
      <c r="D288" s="326">
        <f t="shared" si="144"/>
        <v>2.0114297987114003</v>
      </c>
      <c r="E288" s="326">
        <f t="shared" si="139"/>
        <v>19.465367399254241</v>
      </c>
      <c r="F288" s="326">
        <f t="shared" si="145"/>
        <v>19.465367399254241</v>
      </c>
      <c r="G288" s="326">
        <f t="shared" si="146"/>
        <v>46.069131443770999</v>
      </c>
      <c r="H288" s="311">
        <f t="shared" si="147"/>
        <v>0.02</v>
      </c>
      <c r="I288" s="326">
        <f t="shared" si="148"/>
        <v>1.1420189312251752</v>
      </c>
      <c r="J288" s="326">
        <f t="shared" si="137"/>
        <v>42.18</v>
      </c>
      <c r="K288" s="333">
        <f t="shared" si="149"/>
        <v>1</v>
      </c>
      <c r="L288" s="321">
        <f t="shared" si="150"/>
        <v>2.0314297987114003</v>
      </c>
      <c r="M288" s="321">
        <f t="shared" si="151"/>
        <v>2.0214297987114005</v>
      </c>
      <c r="N288" s="326">
        <f t="shared" si="152"/>
        <v>2.8704659239501495E-2</v>
      </c>
      <c r="O288" s="326">
        <f t="shared" si="138"/>
        <v>1.0016492211610967E-3</v>
      </c>
      <c r="P288" s="330">
        <f t="shared" si="140"/>
        <v>34.481067460171246</v>
      </c>
      <c r="Q288" s="326">
        <f t="shared" si="153"/>
        <v>3.2078035956888158</v>
      </c>
      <c r="R288" s="276">
        <f>IF(H288&gt;0, rate1(1,$L$52,$L$51,$L$54,L288,$L$53,$L$50,P288),"")</f>
        <v>2386.5457299224731</v>
      </c>
      <c r="S288" s="321">
        <f t="shared" si="154"/>
        <v>1.3419067938241731</v>
      </c>
      <c r="T288" s="321">
        <f t="shared" si="155"/>
        <v>-8.3954632543110502E-2</v>
      </c>
      <c r="U288" s="326">
        <f t="shared" si="156"/>
        <v>2.0114297987114003</v>
      </c>
      <c r="V288" s="334">
        <f t="shared" si="157"/>
        <v>2.0114297987114003</v>
      </c>
      <c r="W288" s="326">
        <f t="shared" si="158"/>
        <v>2.4342810477406829E-4</v>
      </c>
      <c r="X288" s="326">
        <f t="shared" si="159"/>
        <v>2.5375308900301832</v>
      </c>
      <c r="Y288" s="326">
        <f t="shared" si="141"/>
        <v>34.140756075878429</v>
      </c>
      <c r="Z288" s="107">
        <f>IF(H288&gt;0, rate1(1,$L$52,$L$51,$L$54,U288,$L$53,$L$50,Y288),"")</f>
        <v>2368.5706253619264</v>
      </c>
      <c r="AA288" s="334">
        <f t="shared" si="160"/>
        <v>1.0695703154495462</v>
      </c>
      <c r="AB288" s="334">
        <f t="shared" si="161"/>
        <v>-3.4990225817016366E-3</v>
      </c>
      <c r="AC288" s="326">
        <f t="shared" si="162"/>
        <v>-3.4990225817016366E-3</v>
      </c>
      <c r="AD288" s="326">
        <f t="shared" si="163"/>
        <v>-5.7158819450298166</v>
      </c>
      <c r="AE288" s="326">
        <f t="shared" si="164"/>
        <v>-89.618081636175759</v>
      </c>
      <c r="AF288" s="326">
        <f t="shared" si="165"/>
        <v>1018.7474195541197</v>
      </c>
      <c r="AG288" s="326">
        <f t="shared" si="166"/>
        <v>1017.2911912308487</v>
      </c>
      <c r="AH288" s="326">
        <f t="shared" si="167"/>
        <v>2.0315520720907738</v>
      </c>
      <c r="AI288" s="326">
        <f t="shared" si="168"/>
        <v>-1.466145206367071</v>
      </c>
      <c r="AJ288" s="391">
        <f t="shared" si="169"/>
        <v>1.1621707625377677</v>
      </c>
      <c r="AK288" s="335">
        <f t="shared" si="170"/>
        <v>0.44504800648620951</v>
      </c>
      <c r="AL288" s="41">
        <f t="shared" si="171"/>
        <v>0.17653514795463959</v>
      </c>
      <c r="AM288" s="8" cm="1">
        <f t="array" ref="AM288">Balance($B$8,$B$11,$B$12,$H$7,B288,AK288,AL288)</f>
        <v>2.9997751936166104</v>
      </c>
      <c r="AN288" s="8" cm="1">
        <f t="array" ref="AN288">getStorageByWaterLevel(B287)</f>
        <v>1.2633922722394229</v>
      </c>
    </row>
    <row r="289" spans="1:40" x14ac:dyDescent="0.25">
      <c r="A289" s="115"/>
      <c r="B289" s="326">
        <f t="shared" si="142"/>
        <v>1018.7474195541197</v>
      </c>
      <c r="C289" s="326">
        <f t="shared" si="143"/>
        <v>1017.2911912308487</v>
      </c>
      <c r="D289" s="326">
        <f t="shared" si="144"/>
        <v>2.0315520720907738</v>
      </c>
      <c r="E289" s="326">
        <f t="shared" si="139"/>
        <v>19.465367399254241</v>
      </c>
      <c r="F289" s="326">
        <f t="shared" si="145"/>
        <v>19.465367399254241</v>
      </c>
      <c r="G289" s="326">
        <f t="shared" si="146"/>
        <v>44.730111156960945</v>
      </c>
      <c r="H289" s="311">
        <f t="shared" si="147"/>
        <v>0.02</v>
      </c>
      <c r="I289" s="326">
        <f t="shared" si="148"/>
        <v>1.1649826586168275</v>
      </c>
      <c r="J289" s="326">
        <f t="shared" si="137"/>
        <v>42.18</v>
      </c>
      <c r="K289" s="333">
        <f t="shared" si="149"/>
        <v>-1</v>
      </c>
      <c r="L289" s="321">
        <f t="shared" si="150"/>
        <v>2.0115520720907738</v>
      </c>
      <c r="M289" s="321">
        <f t="shared" si="151"/>
        <v>2.021552072090774</v>
      </c>
      <c r="N289" s="326">
        <f t="shared" si="152"/>
        <v>-2.8355780673274378E-2</v>
      </c>
      <c r="O289" s="326">
        <f t="shared" si="138"/>
        <v>1.0016492211610967E-3</v>
      </c>
      <c r="P289" s="330">
        <f t="shared" si="140"/>
        <v>34.257374064560658</v>
      </c>
      <c r="Q289" s="326">
        <f t="shared" si="153"/>
        <v>3.2160404226608179</v>
      </c>
      <c r="R289" s="276">
        <f>IF(H289&gt;0, rate1(1,$L$52,$L$51,$L$54,L289,$L$53,$L$50,P289),"")</f>
        <v>2374.7398901930087</v>
      </c>
      <c r="S289" s="321">
        <f t="shared" si="154"/>
        <v>1.3520407885528254</v>
      </c>
      <c r="T289" s="321">
        <f t="shared" si="155"/>
        <v>8.0546861600440542E-2</v>
      </c>
      <c r="U289" s="326">
        <f t="shared" si="156"/>
        <v>2.0315520720907738</v>
      </c>
      <c r="V289" s="334">
        <f t="shared" si="157"/>
        <v>2.0315520720907738</v>
      </c>
      <c r="W289" s="326">
        <f t="shared" si="158"/>
        <v>2.4832295939036797E-4</v>
      </c>
      <c r="X289" s="326">
        <f t="shared" si="159"/>
        <v>3.8930594071551354</v>
      </c>
      <c r="Y289" s="326">
        <f t="shared" si="141"/>
        <v>34.597133845337417</v>
      </c>
      <c r="Z289" s="107">
        <f>IF(H289&gt;0, rate1(1,$L$52,$L$51,$L$54,U289,$L$53,$L$50,Y289),"")</f>
        <v>2392.6569583559562</v>
      </c>
      <c r="AA289" s="334">
        <f t="shared" si="160"/>
        <v>1.6244073138199557</v>
      </c>
      <c r="AB289" s="334">
        <f t="shared" si="161"/>
        <v>-3.9769386727902818E-4</v>
      </c>
      <c r="AC289" s="326">
        <f t="shared" si="162"/>
        <v>8.0546861600440542E-2</v>
      </c>
      <c r="AD289" s="326">
        <f t="shared" si="163"/>
        <v>-0.2483026601236393</v>
      </c>
      <c r="AE289" s="326">
        <f t="shared" si="164"/>
        <v>141.92686919035847</v>
      </c>
      <c r="AF289" s="326">
        <f t="shared" si="165"/>
        <v>1018.638516911846</v>
      </c>
      <c r="AG289" s="326">
        <f t="shared" si="166"/>
        <v>1017.2106443692483</v>
      </c>
      <c r="AH289" s="326">
        <f t="shared" si="167"/>
        <v>2.0116755746279642</v>
      </c>
      <c r="AI289" s="326">
        <f t="shared" si="168"/>
        <v>33.918182758910085</v>
      </c>
      <c r="AJ289" s="391">
        <f t="shared" si="169"/>
        <v>1.1715924799707984</v>
      </c>
      <c r="AK289" s="335">
        <f t="shared" si="170"/>
        <v>0.44498046244998174</v>
      </c>
      <c r="AL289" s="41">
        <f t="shared" si="171"/>
        <v>0.17647330594983504</v>
      </c>
      <c r="AM289" s="8" cm="1">
        <f t="array" ref="AM289">Balance($B$8,$B$11,$B$12,$H$7,B289,AK289,AL289)</f>
        <v>2.9784941189583898</v>
      </c>
      <c r="AN289" s="8" cm="1">
        <f t="array" ref="AN289">getStorageByWaterLevel(B288)</f>
        <v>1.2950638385669939</v>
      </c>
    </row>
    <row r="290" spans="1:40" x14ac:dyDescent="0.25">
      <c r="A290" s="115"/>
      <c r="B290" s="326">
        <f t="shared" si="142"/>
        <v>1018.638516911846</v>
      </c>
      <c r="C290" s="326">
        <f t="shared" si="143"/>
        <v>1017.2106443692483</v>
      </c>
      <c r="D290" s="326">
        <f t="shared" si="144"/>
        <v>2.0116755746279642</v>
      </c>
      <c r="E290" s="326">
        <f t="shared" si="139"/>
        <v>19.465367399254241</v>
      </c>
      <c r="F290" s="326">
        <f t="shared" si="145"/>
        <v>19.465367399254241</v>
      </c>
      <c r="G290" s="326">
        <f t="shared" si="146"/>
        <v>43.417148441844844</v>
      </c>
      <c r="H290" s="311">
        <f t="shared" si="147"/>
        <v>0.02</v>
      </c>
      <c r="I290" s="326">
        <f t="shared" si="148"/>
        <v>1.1422980340781579</v>
      </c>
      <c r="J290" s="326">
        <f t="shared" si="137"/>
        <v>42.18</v>
      </c>
      <c r="K290" s="333">
        <f t="shared" si="149"/>
        <v>-1</v>
      </c>
      <c r="L290" s="321">
        <f t="shared" si="150"/>
        <v>1.9916755746279642</v>
      </c>
      <c r="M290" s="321">
        <f t="shared" si="151"/>
        <v>2.0016755746279644</v>
      </c>
      <c r="N290" s="326">
        <f t="shared" si="152"/>
        <v>-2.8080065932107434E-2</v>
      </c>
      <c r="O290" s="326">
        <f t="shared" si="138"/>
        <v>1.0016492211610967E-3</v>
      </c>
      <c r="P290" s="330">
        <f t="shared" si="140"/>
        <v>33.807683553058745</v>
      </c>
      <c r="Q290" s="326">
        <f t="shared" si="153"/>
        <v>1.890121267729171</v>
      </c>
      <c r="R290" s="276">
        <f>IF(H290&gt;0, rate1(1,$L$52,$L$51,$L$54,L290,$L$53,$L$50,P290),"")</f>
        <v>2350.8954958296918</v>
      </c>
      <c r="S290" s="321">
        <f t="shared" si="154"/>
        <v>0.80267675684371664</v>
      </c>
      <c r="T290" s="321">
        <f t="shared" si="155"/>
        <v>-0.14230490784031735</v>
      </c>
      <c r="U290" s="326">
        <f t="shared" si="156"/>
        <v>2.0116755746279642</v>
      </c>
      <c r="V290" s="334">
        <f t="shared" si="157"/>
        <v>2.0116755746279642</v>
      </c>
      <c r="W290" s="326">
        <f t="shared" si="158"/>
        <v>2.4348759720194124E-4</v>
      </c>
      <c r="X290" s="326">
        <f t="shared" si="159"/>
        <v>2.5539249522945084</v>
      </c>
      <c r="Y290" s="326">
        <f t="shared" si="141"/>
        <v>34.146321166882771</v>
      </c>
      <c r="Z290" s="107">
        <f>IF(H290&gt;0, rate1(1,$L$52,$L$51,$L$54,U290,$L$53,$L$50,Y290),"")</f>
        <v>2368.8652537549319</v>
      </c>
      <c r="AA290" s="334">
        <f t="shared" si="160"/>
        <v>1.0763465318419818</v>
      </c>
      <c r="AB290" s="334">
        <f t="shared" si="161"/>
        <v>-3.1892424099355231E-3</v>
      </c>
      <c r="AC290" s="326">
        <f t="shared" si="162"/>
        <v>-3.1892424099355231E-3</v>
      </c>
      <c r="AD290" s="326">
        <f t="shared" si="163"/>
        <v>6.2710817897358702</v>
      </c>
      <c r="AE290" s="326">
        <f t="shared" si="164"/>
        <v>168.55183802398375</v>
      </c>
      <c r="AF290" s="326">
        <f t="shared" si="165"/>
        <v>1018.6136260883238</v>
      </c>
      <c r="AG290" s="326">
        <f t="shared" si="166"/>
        <v>1017.2138336116582</v>
      </c>
      <c r="AH290" s="326">
        <f t="shared" si="167"/>
        <v>1.9917968864633357</v>
      </c>
      <c r="AI290" s="326">
        <f t="shared" si="168"/>
        <v>-1.3566074781260988</v>
      </c>
      <c r="AJ290" s="391">
        <f t="shared" si="169"/>
        <v>1.1712156445602078</v>
      </c>
      <c r="AK290" s="335">
        <f t="shared" si="170"/>
        <v>0.44649762653502989</v>
      </c>
      <c r="AL290" s="41">
        <f t="shared" si="171"/>
        <v>0.17790397489860588</v>
      </c>
      <c r="AM290" s="8" cm="1">
        <f t="array" ref="AM290">Balance($B$8,$B$11,$B$12,$H$7,B290,AK290,AL290)</f>
        <v>3.0421056007575582</v>
      </c>
      <c r="AN290" s="8" cm="1">
        <f t="array" ref="AN290">getStorageByWaterLevel(B289)</f>
        <v>1.2853972612312168</v>
      </c>
    </row>
    <row r="291" spans="1:40" x14ac:dyDescent="0.25">
      <c r="A291" s="115"/>
      <c r="B291" s="326">
        <f t="shared" si="142"/>
        <v>1018.6136260883238</v>
      </c>
      <c r="C291" s="326">
        <f t="shared" si="143"/>
        <v>1017.2138336116582</v>
      </c>
      <c r="D291" s="326">
        <f t="shared" si="144"/>
        <v>1.9917968864633357</v>
      </c>
      <c r="E291" s="326">
        <f t="shared" si="139"/>
        <v>19.465367399254241</v>
      </c>
      <c r="F291" s="326">
        <f t="shared" si="145"/>
        <v>19.465367399254241</v>
      </c>
      <c r="G291" s="326">
        <f t="shared" si="146"/>
        <v>44.084769402528956</v>
      </c>
      <c r="H291" s="311">
        <f t="shared" si="147"/>
        <v>0.01</v>
      </c>
      <c r="I291" s="326">
        <f t="shared" si="148"/>
        <v>1.119833981332522</v>
      </c>
      <c r="J291" s="326">
        <f t="shared" si="137"/>
        <v>42.18</v>
      </c>
      <c r="K291" s="333">
        <f t="shared" si="149"/>
        <v>1</v>
      </c>
      <c r="L291" s="321">
        <f t="shared" si="150"/>
        <v>2.0017968864633358</v>
      </c>
      <c r="M291" s="321">
        <f t="shared" si="151"/>
        <v>1.9967968864633359</v>
      </c>
      <c r="N291" s="326">
        <f t="shared" si="152"/>
        <v>1.4313115497468942E-2</v>
      </c>
      <c r="O291" s="326">
        <f t="shared" si="138"/>
        <v>1.0016492211610967E-3</v>
      </c>
      <c r="P291" s="330">
        <f t="shared" si="140"/>
        <v>33.866335308644089</v>
      </c>
      <c r="Q291" s="326">
        <f t="shared" si="153"/>
        <v>1.5686694147894116</v>
      </c>
      <c r="R291" s="276">
        <f>IF(H291&gt;0, rate1(1,$L$52,$L$51,$L$54,L291,$L$53,$L$50,P291),"")</f>
        <v>2354.0139001934567</v>
      </c>
      <c r="S291" s="321">
        <f t="shared" si="154"/>
        <v>0.66528349365892092</v>
      </c>
      <c r="T291" s="321">
        <f t="shared" si="155"/>
        <v>4.2761905153502505E-2</v>
      </c>
      <c r="U291" s="326">
        <f t="shared" si="156"/>
        <v>1.9917968864633357</v>
      </c>
      <c r="V291" s="334">
        <f t="shared" si="157"/>
        <v>1.9917968864633357</v>
      </c>
      <c r="W291" s="326">
        <f t="shared" si="158"/>
        <v>2.3869925119779367E-4</v>
      </c>
      <c r="X291" s="326">
        <f t="shared" si="159"/>
        <v>1.2408502908700072</v>
      </c>
      <c r="Y291" s="326">
        <f t="shared" si="141"/>
        <v>33.696944346992062</v>
      </c>
      <c r="Z291" s="107">
        <f>IF(H291&gt;0, rate1(1,$L$52,$L$51,$L$54,U291,$L$53,$L$50,Y291),"")</f>
        <v>2345.0007583753763</v>
      </c>
      <c r="AA291" s="334">
        <f t="shared" si="160"/>
        <v>0.52827583076786544</v>
      </c>
      <c r="AB291" s="334">
        <f t="shared" si="161"/>
        <v>5.0601446092182365E-4</v>
      </c>
      <c r="AC291" s="326">
        <f t="shared" si="162"/>
        <v>4.2761905153502505E-2</v>
      </c>
      <c r="AD291" s="326">
        <f t="shared" si="163"/>
        <v>0.23385300453997496</v>
      </c>
      <c r="AE291" s="326">
        <f t="shared" si="164"/>
        <v>-305.12118046326412</v>
      </c>
      <c r="AF291" s="326">
        <f t="shared" si="165"/>
        <v>1018.5851772986678</v>
      </c>
      <c r="AG291" s="326">
        <f t="shared" si="166"/>
        <v>1017.1710717065047</v>
      </c>
      <c r="AH291" s="326">
        <f t="shared" si="167"/>
        <v>2.0019542178911265</v>
      </c>
      <c r="AI291" s="326">
        <f t="shared" si="168"/>
        <v>18.165527888339259</v>
      </c>
      <c r="AJ291" s="391">
        <f t="shared" si="169"/>
        <v>1.1762616245291908</v>
      </c>
      <c r="AK291" s="335">
        <f t="shared" si="170"/>
        <v>0.4464387265067748</v>
      </c>
      <c r="AL291" s="41">
        <f t="shared" si="171"/>
        <v>0.17784675319517851</v>
      </c>
      <c r="AM291" s="8" cm="1">
        <f t="array" ref="AM291">Balance($B$8,$B$11,$B$12,$H$7,B291,AK291,AL291)</f>
        <v>3.0594432782795971</v>
      </c>
      <c r="AN291" s="8" cm="1">
        <f t="array" ref="AN291">getStorageByWaterLevel(B290)</f>
        <v>1.3182320060434551</v>
      </c>
    </row>
    <row r="292" spans="1:40" x14ac:dyDescent="0.25">
      <c r="A292" s="115"/>
      <c r="B292" s="326">
        <f t="shared" si="142"/>
        <v>1018.5851772986678</v>
      </c>
      <c r="C292" s="326">
        <f t="shared" si="143"/>
        <v>1017.1710717065047</v>
      </c>
      <c r="D292" s="326">
        <f t="shared" si="144"/>
        <v>2.0019542178911265</v>
      </c>
      <c r="E292" s="326">
        <f t="shared" si="139"/>
        <v>19.465367399254241</v>
      </c>
      <c r="F292" s="326">
        <f t="shared" si="145"/>
        <v>19.465367399254241</v>
      </c>
      <c r="G292" s="326">
        <f t="shared" si="146"/>
        <v>45.427435460403871</v>
      </c>
      <c r="H292" s="311">
        <f t="shared" si="147"/>
        <v>0.02</v>
      </c>
      <c r="I292" s="326">
        <f t="shared" si="148"/>
        <v>1.1312844737304659</v>
      </c>
      <c r="J292" s="326">
        <f t="shared" si="137"/>
        <v>42.18</v>
      </c>
      <c r="K292" s="333">
        <f t="shared" si="149"/>
        <v>1</v>
      </c>
      <c r="L292" s="321">
        <f t="shared" si="150"/>
        <v>2.0219542178911265</v>
      </c>
      <c r="M292" s="321">
        <f t="shared" si="151"/>
        <v>2.0119542178911267</v>
      </c>
      <c r="N292" s="326">
        <f t="shared" si="152"/>
        <v>2.8568626477155856E-2</v>
      </c>
      <c r="O292" s="326">
        <f t="shared" si="138"/>
        <v>1.0016492211610967E-3</v>
      </c>
      <c r="P292" s="330">
        <f t="shared" si="140"/>
        <v>34.266153422221116</v>
      </c>
      <c r="Q292" s="326">
        <f t="shared" si="153"/>
        <v>2.5725162205851575</v>
      </c>
      <c r="R292" s="276">
        <f>IF(H292&gt;0, rate1(1,$L$52,$L$51,$L$54,L292,$L$53,$L$50,P292),"")</f>
        <v>2375.2039275584611</v>
      </c>
      <c r="S292" s="321">
        <f t="shared" si="154"/>
        <v>1.0812884435490873</v>
      </c>
      <c r="T292" s="321">
        <f t="shared" si="155"/>
        <v>-0.35144757643076602</v>
      </c>
      <c r="U292" s="326">
        <f t="shared" si="156"/>
        <v>2.0019542178911265</v>
      </c>
      <c r="V292" s="334">
        <f t="shared" si="157"/>
        <v>2.0019542178911265</v>
      </c>
      <c r="W292" s="326">
        <f t="shared" si="158"/>
        <v>2.4113999152719501E-4</v>
      </c>
      <c r="X292" s="326">
        <f t="shared" si="159"/>
        <v>1.9085281744954798</v>
      </c>
      <c r="Y292" s="326">
        <f t="shared" si="141"/>
        <v>33.926374348485126</v>
      </c>
      <c r="Z292" s="107">
        <f>IF(H292&gt;0, rate1(1,$L$52,$L$51,$L$54,U292,$L$53,$L$50,Y292),"")</f>
        <v>2357.2034314114026</v>
      </c>
      <c r="AA292" s="334">
        <f t="shared" si="160"/>
        <v>0.80832470654407573</v>
      </c>
      <c r="AB292" s="334">
        <f t="shared" si="161"/>
        <v>1.2580650702519736E-3</v>
      </c>
      <c r="AC292" s="326">
        <f t="shared" si="162"/>
        <v>1.2580650702519736E-3</v>
      </c>
      <c r="AD292" s="326">
        <f t="shared" si="163"/>
        <v>15.897428895306877</v>
      </c>
      <c r="AE292" s="326">
        <f t="shared" si="164"/>
        <v>711.65772312650824</v>
      </c>
      <c r="AF292" s="326">
        <f t="shared" si="165"/>
        <v>1018.6124878600747</v>
      </c>
      <c r="AG292" s="326">
        <f t="shared" si="166"/>
        <v>1017.1698136414344</v>
      </c>
      <c r="AH292" s="326">
        <f t="shared" si="167"/>
        <v>2.0220754527328557</v>
      </c>
      <c r="AI292" s="326">
        <f t="shared" si="168"/>
        <v>0.52966612915008682</v>
      </c>
      <c r="AJ292" s="391">
        <f t="shared" si="169"/>
        <v>1.1764087540095103</v>
      </c>
      <c r="AK292" s="335">
        <f t="shared" si="170"/>
        <v>0.44723954961480744</v>
      </c>
      <c r="AL292" s="41">
        <f t="shared" si="171"/>
        <v>0.17861297516150865</v>
      </c>
      <c r="AM292" s="8" cm="1">
        <f t="array" ref="AM292">Balance($B$8,$B$11,$B$12,$H$7,B292,AK292,AL292)</f>
        <v>3.0734283914551868</v>
      </c>
      <c r="AN292" s="8" cm="1">
        <f t="array" ref="AN292">getStorageByWaterLevel(B291)</f>
        <v>1.3257947149359672</v>
      </c>
    </row>
    <row r="293" spans="1:40" x14ac:dyDescent="0.25">
      <c r="A293" s="115"/>
      <c r="B293" s="326">
        <f t="shared" ref="B293:B317" si="172">IF(H293&gt;0, AF292,"")</f>
        <v>1018.6124878600747</v>
      </c>
      <c r="C293" s="326">
        <f t="shared" ref="C293:C317" si="173">IF(H293&gt;0, AG292,"")</f>
        <v>1017.1698136414344</v>
      </c>
      <c r="D293" s="326">
        <f t="shared" ref="D293:D317" si="174">IF(H293&gt;0, AH292,"")</f>
        <v>2.0220754527328557</v>
      </c>
      <c r="E293" s="326">
        <f t="shared" si="139"/>
        <v>19.465367399254241</v>
      </c>
      <c r="F293" s="326">
        <f t="shared" ref="F293:F317" si="175">IF(H293&gt;0, (E293+E292)/2,"")</f>
        <v>19.465367399254241</v>
      </c>
      <c r="G293" s="326">
        <f t="shared" ref="G293:G317" si="176">IF(H293&gt;0, F293*$S$53*$C$55*(B293-C293+N293)^1.5,"")</f>
        <v>45.102636888741408</v>
      </c>
      <c r="H293" s="311">
        <f t="shared" ref="H293:H317" si="177">dv(S292)</f>
        <v>5.0000000000000001E-3</v>
      </c>
      <c r="I293" s="326">
        <f t="shared" ref="I293:I317" si="178">IF(H293&gt;0, (B293-C293)*B$19,"")</f>
        <v>1.1541393749122109</v>
      </c>
      <c r="J293" s="326">
        <f t="shared" si="137"/>
        <v>42.18</v>
      </c>
      <c r="K293" s="333">
        <f t="shared" ref="K293:K317" si="179">IF(H293&gt;0, IF((1-S292-0.015)&gt;0,1,-1),"")</f>
        <v>-1</v>
      </c>
      <c r="L293" s="321">
        <f t="shared" ref="L293:L317" si="180">IF(H293&gt;0, D293+K293*H293,"")</f>
        <v>2.0170754527328558</v>
      </c>
      <c r="M293" s="321">
        <f t="shared" ref="M293:M317" si="181">IF(H293&gt;0, (D293+L293)/2,"")</f>
        <v>2.0195754527328558</v>
      </c>
      <c r="N293" s="326">
        <f t="shared" ref="N293:N317" si="182">IF(H293&gt;0, 2*($P$53*M293/$S$52/$S$51)^2-(B293-C293)*2,"")</f>
        <v>-6.8848069304974224E-3</v>
      </c>
      <c r="O293" s="326">
        <f t="shared" ref="O293:O317" si="183">IF(WH(B292,$F$51,$F$52,$F$53)&gt;0,WH(B292,$F$51,$F$52,$F$53),O292)</f>
        <v>1.0016492211610967E-3</v>
      </c>
      <c r="P293" s="330">
        <f t="shared" si="140"/>
        <v>34.297048848100111</v>
      </c>
      <c r="Q293" s="326">
        <f t="shared" ref="Q293:Q317" si="184">IF(H293&gt;0, M293/$S$54*(B293-C293+N293/2)*E293-J293,"")</f>
        <v>3.0830094918586184</v>
      </c>
      <c r="R293" s="276">
        <f>IF(H293&gt;0, rate1(1,$L$52,$L$51,$L$54,L293,$L$53,$L$50,P293),"")</f>
        <v>2376.8364718397138</v>
      </c>
      <c r="S293" s="321">
        <f t="shared" ref="S293:S317" si="185">IF(H293&gt;0, Q293/O293/R293,"")</f>
        <v>1.2949705777389369</v>
      </c>
      <c r="T293" s="321">
        <f t="shared" ref="T293:T317" si="186">IF(H293&gt;0, N293/(1-S293),"")</f>
        <v>2.3340656492834372E-2</v>
      </c>
      <c r="U293" s="326">
        <f t="shared" ref="U293:U317" si="187">L293-K293*H293</f>
        <v>2.0220754527328557</v>
      </c>
      <c r="V293" s="334">
        <f t="shared" ref="V293:V317" si="188">IF(H293&gt;0, (D293+U293)/2,"")</f>
        <v>2.0220754527328557</v>
      </c>
      <c r="W293" s="326">
        <f t="shared" ref="W293:W317" si="189">IF(H293&gt;0, 2*($P$53*V293/$S$52/$S$51)^2-(B293-C293)*2,"")</f>
        <v>2.4601164919335616E-4</v>
      </c>
      <c r="X293" s="326">
        <f t="shared" ref="X293:X317" si="190">IF(H293&gt;0, V293/$S$54*(B293-C293+W293/2)*F293-J293,"")</f>
        <v>3.2513087112651178</v>
      </c>
      <c r="Y293" s="326">
        <f t="shared" si="141"/>
        <v>34.382012934696832</v>
      </c>
      <c r="Z293" s="107">
        <f>IF(H293&gt;0, rate1(1,$L$52,$L$51,$L$54,U293,$L$53,$L$50,Y293),"")</f>
        <v>2381.3224539435964</v>
      </c>
      <c r="AA293" s="334">
        <f t="shared" ref="AA293:AA317" si="191">IF(H293&gt;0, X293/O293/Z293,"")</f>
        <v>1.3630894075410476</v>
      </c>
      <c r="AB293" s="334">
        <f t="shared" ref="AB293:AB317" si="192">IF(H293&gt;0, W293/(1-AA293),"")</f>
        <v>-6.7755115980777908E-4</v>
      </c>
      <c r="AC293" s="326">
        <f t="shared" ref="AC293:AC317" si="193">IF(H293&gt;0, delta_z(N293,S293,H293,AE292,AB293),"")</f>
        <v>2.3340656492834372E-2</v>
      </c>
      <c r="AD293" s="326">
        <f t="shared" ref="AD293:AD317" si="194">IF(H293&gt;0, H293/AC293*K293,"")</f>
        <v>-0.2142184818809621</v>
      </c>
      <c r="AE293" s="326">
        <f t="shared" ref="AE293:AE317" si="195">IF(H293&gt;0, (AD293-AD292)/(AC293+AC292)*2,"")</f>
        <v>-1309.9581078526869</v>
      </c>
      <c r="AF293" s="326">
        <f t="shared" ref="AF293:AF317" si="196">IF(H293&gt;0, B293-(AC293-N293),"")</f>
        <v>1018.5822623966513</v>
      </c>
      <c r="AG293" s="326">
        <f t="shared" ref="AG293:AG317" si="197">IF(H293&gt;0, C293-AC293,"")</f>
        <v>1017.1464729849416</v>
      </c>
      <c r="AH293" s="326">
        <f t="shared" ref="AH293:AH317" si="198">IF(H293&gt;0, $S$54*$S$53*$C$55*SQRT(AF293-AG293),"")</f>
        <v>2.0172447542940821</v>
      </c>
      <c r="AI293" s="326">
        <f t="shared" ref="AI293:AI317" si="199">IF(H293&gt;0, AC293/R293*1000000,"")</f>
        <v>9.8200514715125902</v>
      </c>
      <c r="AJ293" s="391">
        <f t="shared" ref="AJ293:AJ317" si="200">IF(H293&gt;0, AJ292+AI293/3600,"")</f>
        <v>1.1791365460849303</v>
      </c>
      <c r="AK293" s="335">
        <f t="shared" ref="AK293:AK317" si="201">IF(H293&gt;0, AK292+AI292*G292/1000000,"")</f>
        <v>0.44726361098870498</v>
      </c>
      <c r="AL293" s="41">
        <f t="shared" ref="AL293:AL317" si="202">IF(H293&gt;0, AL292+AI292*J292/1000000,"")</f>
        <v>0.17863531647883621</v>
      </c>
      <c r="AM293" s="8" cm="1">
        <f t="array" ref="AM293">Balance($B$8,$B$11,$B$12,$H$7,B293,AK293,AL293)</f>
        <v>3.0546563555153132</v>
      </c>
      <c r="AN293" s="8" cm="1">
        <f t="array" ref="AN293">getStorageByWaterLevel(B292)</f>
        <v>1.3344648823871896</v>
      </c>
    </row>
    <row r="294" spans="1:40" x14ac:dyDescent="0.25">
      <c r="A294" s="115"/>
      <c r="B294" s="326">
        <f t="shared" si="172"/>
        <v>1018.5822623966513</v>
      </c>
      <c r="C294" s="326">
        <f t="shared" si="173"/>
        <v>1017.1464729849416</v>
      </c>
      <c r="D294" s="326">
        <f t="shared" si="174"/>
        <v>2.0172447542940821</v>
      </c>
      <c r="E294" s="326">
        <f t="shared" si="139"/>
        <v>19.465367399254241</v>
      </c>
      <c r="F294" s="326">
        <f t="shared" si="175"/>
        <v>19.465367399254241</v>
      </c>
      <c r="G294" s="326">
        <f t="shared" si="176"/>
        <v>43.782398717561136</v>
      </c>
      <c r="H294" s="311">
        <f t="shared" si="177"/>
        <v>0.02</v>
      </c>
      <c r="I294" s="326">
        <f t="shared" si="178"/>
        <v>1.1486315293677762</v>
      </c>
      <c r="J294" s="326">
        <f t="shared" si="137"/>
        <v>42.18</v>
      </c>
      <c r="K294" s="333">
        <f t="shared" si="179"/>
        <v>-1</v>
      </c>
      <c r="L294" s="321">
        <f t="shared" si="180"/>
        <v>1.9972447542940821</v>
      </c>
      <c r="M294" s="321">
        <f t="shared" si="181"/>
        <v>2.0072447542940823</v>
      </c>
      <c r="N294" s="326">
        <f t="shared" si="182"/>
        <v>-2.8157323015439051E-2</v>
      </c>
      <c r="O294" s="326">
        <f t="shared" si="183"/>
        <v>1.0016492211610967E-3</v>
      </c>
      <c r="P294" s="330">
        <f t="shared" si="140"/>
        <v>33.933531864711071</v>
      </c>
      <c r="Q294" s="326">
        <f t="shared" si="184"/>
        <v>2.25898911290858</v>
      </c>
      <c r="R294" s="276">
        <f>IF(H294&gt;0, rate1(1,$L$52,$L$51,$L$54,L294,$L$53,$L$50,P294),"")</f>
        <v>2357.5834918444552</v>
      </c>
      <c r="S294" s="321">
        <f t="shared" si="185"/>
        <v>0.9566022506685895</v>
      </c>
      <c r="T294" s="321">
        <f t="shared" si="186"/>
        <v>-0.64881989156657249</v>
      </c>
      <c r="U294" s="326">
        <f t="shared" si="187"/>
        <v>2.0172447542940821</v>
      </c>
      <c r="V294" s="334">
        <f t="shared" si="188"/>
        <v>2.0172447542940821</v>
      </c>
      <c r="W294" s="326">
        <f t="shared" si="189"/>
        <v>2.4483761926497039E-4</v>
      </c>
      <c r="X294" s="326">
        <f t="shared" si="190"/>
        <v>2.9264824465029236</v>
      </c>
      <c r="Y294" s="326">
        <f t="shared" si="141"/>
        <v>34.272484644939901</v>
      </c>
      <c r="Z294" s="107">
        <f>IF(H294&gt;0, rate1(1,$L$52,$L$51,$L$54,U294,$L$53,$L$50,Y294),"")</f>
        <v>2375.5385324710942</v>
      </c>
      <c r="AA294" s="334">
        <f t="shared" si="191"/>
        <v>1.229895426452277</v>
      </c>
      <c r="AB294" s="334">
        <f t="shared" si="192"/>
        <v>-1.0649956071039767E-3</v>
      </c>
      <c r="AC294" s="326">
        <f t="shared" si="193"/>
        <v>-1.0649956071039767E-3</v>
      </c>
      <c r="AD294" s="326">
        <f t="shared" si="194"/>
        <v>18.779420184075349</v>
      </c>
      <c r="AE294" s="326">
        <f t="shared" si="195"/>
        <v>1705.3266130589625</v>
      </c>
      <c r="AF294" s="326">
        <f t="shared" si="196"/>
        <v>1018.555170069243</v>
      </c>
      <c r="AG294" s="326">
        <f t="shared" si="197"/>
        <v>1017.1475379805487</v>
      </c>
      <c r="AH294" s="326">
        <f t="shared" si="198"/>
        <v>1.9973666809361017</v>
      </c>
      <c r="AI294" s="326">
        <f t="shared" si="199"/>
        <v>-0.4517318732456756</v>
      </c>
      <c r="AJ294" s="391">
        <f t="shared" si="200"/>
        <v>1.1790110650090289</v>
      </c>
      <c r="AK294" s="335">
        <f t="shared" si="201"/>
        <v>0.44770652120445337</v>
      </c>
      <c r="AL294" s="41">
        <f t="shared" si="202"/>
        <v>0.17904952624990461</v>
      </c>
      <c r="AM294" s="8" cm="1">
        <f t="array" ref="AM294">Balance($B$8,$B$11,$B$12,$H$7,B294,AK294,AL294)</f>
        <v>3.0722784549615496</v>
      </c>
      <c r="AN294" s="8" cm="1">
        <f t="array" ref="AN294">getStorageByWaterLevel(B293)</f>
        <v>1.3261410646602156</v>
      </c>
    </row>
    <row r="295" spans="1:40" x14ac:dyDescent="0.25">
      <c r="A295" s="115"/>
      <c r="B295" s="326">
        <f t="shared" si="172"/>
        <v>1018.555170069243</v>
      </c>
      <c r="C295" s="326">
        <f t="shared" si="173"/>
        <v>1017.1475379805487</v>
      </c>
      <c r="D295" s="326">
        <f t="shared" si="174"/>
        <v>1.9973666809361017</v>
      </c>
      <c r="E295" s="326">
        <f t="shared" si="139"/>
        <v>19.465367399254241</v>
      </c>
      <c r="F295" s="326">
        <f t="shared" si="175"/>
        <v>19.465367399254241</v>
      </c>
      <c r="G295" s="326">
        <f t="shared" si="176"/>
        <v>44.123072704058082</v>
      </c>
      <c r="H295" s="311">
        <f t="shared" si="177"/>
        <v>5.0000000000000001E-3</v>
      </c>
      <c r="I295" s="326">
        <f t="shared" si="178"/>
        <v>1.1261056709554396</v>
      </c>
      <c r="J295" s="326">
        <f t="shared" si="137"/>
        <v>42.18</v>
      </c>
      <c r="K295" s="333">
        <f t="shared" si="179"/>
        <v>1</v>
      </c>
      <c r="L295" s="321">
        <f t="shared" si="180"/>
        <v>2.0023666809361016</v>
      </c>
      <c r="M295" s="321">
        <f t="shared" si="181"/>
        <v>1.9998666809361016</v>
      </c>
      <c r="N295" s="326">
        <f t="shared" si="182"/>
        <v>7.2924873351332131E-3</v>
      </c>
      <c r="O295" s="326">
        <f t="shared" si="183"/>
        <v>1.0016492211610967E-3</v>
      </c>
      <c r="P295" s="330">
        <f t="shared" si="140"/>
        <v>33.907425743413725</v>
      </c>
      <c r="Q295" s="326">
        <f t="shared" si="184"/>
        <v>1.7707520553801785</v>
      </c>
      <c r="R295" s="276">
        <f>IF(H295&gt;0, rate1(1,$L$52,$L$51,$L$54,L295,$L$53,$L$50,P295),"")</f>
        <v>2356.1970876937585</v>
      </c>
      <c r="S295" s="321">
        <f t="shared" si="185"/>
        <v>0.75029228719659313</v>
      </c>
      <c r="T295" s="321">
        <f t="shared" si="186"/>
        <v>2.9204093270737447E-2</v>
      </c>
      <c r="U295" s="326">
        <f t="shared" si="187"/>
        <v>1.9973666809361017</v>
      </c>
      <c r="V295" s="334">
        <f t="shared" si="188"/>
        <v>1.9973666809361017</v>
      </c>
      <c r="W295" s="326">
        <f t="shared" si="189"/>
        <v>2.4003609901779299E-4</v>
      </c>
      <c r="X295" s="326">
        <f t="shared" si="190"/>
        <v>1.6061317086887925</v>
      </c>
      <c r="Y295" s="326">
        <f t="shared" si="141"/>
        <v>33.822704515462391</v>
      </c>
      <c r="Z295" s="107">
        <f>IF(H295&gt;0, rate1(1,$L$52,$L$51,$L$54,U295,$L$53,$L$50,Y295),"")</f>
        <v>2351.694374640696</v>
      </c>
      <c r="AA295" s="334">
        <f t="shared" si="191"/>
        <v>0.6818433640663687</v>
      </c>
      <c r="AB295" s="334">
        <f t="shared" si="192"/>
        <v>7.5445887939255634E-4</v>
      </c>
      <c r="AC295" s="326">
        <f t="shared" si="193"/>
        <v>2.9204093270737447E-2</v>
      </c>
      <c r="AD295" s="326">
        <f t="shared" si="194"/>
        <v>0.17120887656560146</v>
      </c>
      <c r="AE295" s="326">
        <f t="shared" si="195"/>
        <v>-1322.5876344683725</v>
      </c>
      <c r="AF295" s="326">
        <f t="shared" si="196"/>
        <v>1018.5332584633073</v>
      </c>
      <c r="AG295" s="326">
        <f t="shared" si="197"/>
        <v>1017.1183338872779</v>
      </c>
      <c r="AH295" s="326">
        <f t="shared" si="198"/>
        <v>2.0025338531365726</v>
      </c>
      <c r="AI295" s="326">
        <f t="shared" si="199"/>
        <v>12.394588476179791</v>
      </c>
      <c r="AJ295" s="391">
        <f t="shared" si="200"/>
        <v>1.182454006252412</v>
      </c>
      <c r="AK295" s="335">
        <f t="shared" si="201"/>
        <v>0.44768674329946551</v>
      </c>
      <c r="AL295" s="41">
        <f t="shared" si="202"/>
        <v>0.17903047219949111</v>
      </c>
      <c r="AM295" s="8" cm="1">
        <f t="array" ref="AM295">Balance($B$8,$B$11,$B$12,$H$7,B295,AK295,AL295)</f>
        <v>3.0909204141705318</v>
      </c>
      <c r="AN295" s="8" cm="1">
        <f t="array" ref="AN295">getStorageByWaterLevel(B294)</f>
        <v>1.3353548315603878</v>
      </c>
    </row>
    <row r="296" spans="1:40" x14ac:dyDescent="0.25">
      <c r="A296" s="115"/>
      <c r="B296" s="326">
        <f t="shared" si="172"/>
        <v>1018.5332584633073</v>
      </c>
      <c r="C296" s="326">
        <f t="shared" si="173"/>
        <v>1017.1183338872779</v>
      </c>
      <c r="D296" s="326">
        <f t="shared" si="174"/>
        <v>2.0025338531365726</v>
      </c>
      <c r="E296" s="326">
        <f t="shared" si="139"/>
        <v>19.465367399254241</v>
      </c>
      <c r="F296" s="326">
        <f t="shared" si="175"/>
        <v>19.465367399254241</v>
      </c>
      <c r="G296" s="326">
        <f t="shared" si="176"/>
        <v>45.466516764407395</v>
      </c>
      <c r="H296" s="311">
        <f t="shared" si="177"/>
        <v>0.02</v>
      </c>
      <c r="I296" s="326">
        <f t="shared" si="178"/>
        <v>1.1319396608235366</v>
      </c>
      <c r="J296" s="326">
        <f t="shared" si="137"/>
        <v>42.18</v>
      </c>
      <c r="K296" s="333">
        <f t="shared" si="179"/>
        <v>1</v>
      </c>
      <c r="L296" s="321">
        <f t="shared" si="180"/>
        <v>2.0225338531365726</v>
      </c>
      <c r="M296" s="321">
        <f t="shared" si="181"/>
        <v>2.0125338531365724</v>
      </c>
      <c r="N296" s="326">
        <f t="shared" si="182"/>
        <v>2.8576947491488536E-2</v>
      </c>
      <c r="O296" s="326">
        <f t="shared" si="183"/>
        <v>1.0016492211610967E-3</v>
      </c>
      <c r="P296" s="330">
        <f t="shared" si="140"/>
        <v>34.279290365206656</v>
      </c>
      <c r="Q296" s="326">
        <f t="shared" si="184"/>
        <v>2.6112063798107599</v>
      </c>
      <c r="R296" s="276">
        <f>IF(H296&gt;0, rate1(1,$L$52,$L$51,$L$54,L296,$L$53,$L$50,P296),"")</f>
        <v>2375.8981818137077</v>
      </c>
      <c r="S296" s="321">
        <f t="shared" si="185"/>
        <v>1.0972301058831009</v>
      </c>
      <c r="T296" s="321">
        <f t="shared" si="186"/>
        <v>-0.29391048412357396</v>
      </c>
      <c r="U296" s="326">
        <f t="shared" si="187"/>
        <v>2.0025338531365726</v>
      </c>
      <c r="V296" s="334">
        <f t="shared" si="188"/>
        <v>2.0025338531365726</v>
      </c>
      <c r="W296" s="326">
        <f t="shared" si="189"/>
        <v>2.4127964854070427E-4</v>
      </c>
      <c r="X296" s="326">
        <f t="shared" si="190"/>
        <v>1.9468347418561933</v>
      </c>
      <c r="Y296" s="326">
        <f t="shared" si="141"/>
        <v>33.939478681485582</v>
      </c>
      <c r="Z296" s="107">
        <f>IF(H296&gt;0, rate1(1,$L$52,$L$51,$L$54,U296,$L$53,$L$50,Y296),"")</f>
        <v>2357.8992360107172</v>
      </c>
      <c r="AA296" s="334">
        <f t="shared" si="191"/>
        <v>0.82430548246309221</v>
      </c>
      <c r="AB296" s="334">
        <f t="shared" si="192"/>
        <v>1.3732907089148024E-3</v>
      </c>
      <c r="AC296" s="326">
        <f t="shared" si="193"/>
        <v>1.3732907089148024E-3</v>
      </c>
      <c r="AD296" s="326">
        <f t="shared" si="194"/>
        <v>14.563558808174228</v>
      </c>
      <c r="AE296" s="326">
        <f t="shared" si="195"/>
        <v>941.37222080123217</v>
      </c>
      <c r="AF296" s="326">
        <f t="shared" si="196"/>
        <v>1018.5604621200899</v>
      </c>
      <c r="AG296" s="326">
        <f t="shared" si="197"/>
        <v>1017.116960596569</v>
      </c>
      <c r="AH296" s="326">
        <f t="shared" si="198"/>
        <v>2.022655151569233</v>
      </c>
      <c r="AI296" s="326">
        <f t="shared" si="199"/>
        <v>0.57800907438990634</v>
      </c>
      <c r="AJ296" s="391">
        <f t="shared" si="200"/>
        <v>1.1826145643286314</v>
      </c>
      <c r="AK296" s="335">
        <f t="shared" si="201"/>
        <v>0.44823363062793686</v>
      </c>
      <c r="AL296" s="41">
        <f t="shared" si="202"/>
        <v>0.17955327594141637</v>
      </c>
      <c r="AM296" s="8" cm="1">
        <f t="array" ref="AM296">Balance($B$8,$B$11,$B$12,$H$7,B296,AK296,AL296)</f>
        <v>3.1021950709217783</v>
      </c>
      <c r="AN296" s="8" cm="1">
        <f t="array" ref="AN296">getStorageByWaterLevel(B295)</f>
        <v>1.3436405501905742</v>
      </c>
    </row>
    <row r="297" spans="1:40" x14ac:dyDescent="0.25">
      <c r="A297" s="115"/>
      <c r="B297" s="326">
        <f t="shared" si="172"/>
        <v>1018.5604621200899</v>
      </c>
      <c r="C297" s="326">
        <f t="shared" si="173"/>
        <v>1017.116960596569</v>
      </c>
      <c r="D297" s="326">
        <f t="shared" si="174"/>
        <v>2.022655151569233</v>
      </c>
      <c r="E297" s="326">
        <f t="shared" si="139"/>
        <v>19.465367399254241</v>
      </c>
      <c r="F297" s="326">
        <f t="shared" si="175"/>
        <v>19.465367399254241</v>
      </c>
      <c r="G297" s="326">
        <f t="shared" si="176"/>
        <v>45.141535090373601</v>
      </c>
      <c r="H297" s="311">
        <f t="shared" si="177"/>
        <v>5.0000000000000001E-3</v>
      </c>
      <c r="I297" s="326">
        <f t="shared" si="178"/>
        <v>1.1548012188167378</v>
      </c>
      <c r="J297" s="326">
        <f t="shared" si="137"/>
        <v>42.18</v>
      </c>
      <c r="K297" s="333">
        <f t="shared" si="179"/>
        <v>-1</v>
      </c>
      <c r="L297" s="321">
        <f t="shared" si="180"/>
        <v>2.0176551515692331</v>
      </c>
      <c r="M297" s="321">
        <f t="shared" si="181"/>
        <v>2.0201551515692331</v>
      </c>
      <c r="N297" s="326">
        <f t="shared" si="182"/>
        <v>-6.886711418267577E-3</v>
      </c>
      <c r="O297" s="326">
        <f t="shared" si="183"/>
        <v>1.0016492211610967E-3</v>
      </c>
      <c r="P297" s="330">
        <f t="shared" si="140"/>
        <v>34.310190311857909</v>
      </c>
      <c r="Q297" s="326">
        <f t="shared" si="184"/>
        <v>3.1219975567536622</v>
      </c>
      <c r="R297" s="276">
        <f>IF(H297&gt;0, rate1(1,$L$52,$L$51,$L$54,L297,$L$53,$L$50,P297),"")</f>
        <v>2377.530667634263</v>
      </c>
      <c r="S297" s="321">
        <f t="shared" si="185"/>
        <v>1.3109640234648399</v>
      </c>
      <c r="T297" s="321">
        <f t="shared" si="186"/>
        <v>2.2146328509433648E-2</v>
      </c>
      <c r="U297" s="326">
        <f t="shared" si="187"/>
        <v>2.022655151569233</v>
      </c>
      <c r="V297" s="334">
        <f t="shared" si="188"/>
        <v>2.022655151569233</v>
      </c>
      <c r="W297" s="326">
        <f t="shared" si="189"/>
        <v>2.4615272514427744E-4</v>
      </c>
      <c r="X297" s="326">
        <f t="shared" si="190"/>
        <v>3.2903933474326834</v>
      </c>
      <c r="Y297" s="326">
        <f t="shared" si="141"/>
        <v>34.395162548292269</v>
      </c>
      <c r="Z297" s="107">
        <f>IF(H297&gt;0, rate1(1,$L$52,$L$51,$L$54,U297,$L$53,$L$50,Y297),"")</f>
        <v>2382.016262960954</v>
      </c>
      <c r="AA297" s="334">
        <f t="shared" si="191"/>
        <v>1.3790735802608571</v>
      </c>
      <c r="AB297" s="334">
        <f t="shared" si="192"/>
        <v>-6.4935341833870079E-4</v>
      </c>
      <c r="AC297" s="326">
        <f t="shared" si="193"/>
        <v>2.2146328509433648E-2</v>
      </c>
      <c r="AD297" s="326">
        <f t="shared" si="194"/>
        <v>-0.22577105716959611</v>
      </c>
      <c r="AE297" s="326">
        <f t="shared" si="195"/>
        <v>-1257.6164374129125</v>
      </c>
      <c r="AF297" s="326">
        <f t="shared" si="196"/>
        <v>1018.5314290801622</v>
      </c>
      <c r="AG297" s="326">
        <f t="shared" si="197"/>
        <v>1017.0948142680596</v>
      </c>
      <c r="AH297" s="326">
        <f t="shared" si="198"/>
        <v>2.0178245034449196</v>
      </c>
      <c r="AI297" s="326">
        <f t="shared" si="199"/>
        <v>9.3148445195325795</v>
      </c>
      <c r="AJ297" s="391">
        <f t="shared" si="200"/>
        <v>1.1852020211396128</v>
      </c>
      <c r="AK297" s="335">
        <f t="shared" si="201"/>
        <v>0.44825991068720761</v>
      </c>
      <c r="AL297" s="41">
        <f t="shared" si="202"/>
        <v>0.17957765636417414</v>
      </c>
      <c r="AM297" s="8" cm="1">
        <f t="array" ref="AM297">Balance($B$8,$B$11,$B$12,$H$7,B297,AK297,AL297)</f>
        <v>3.0834111045715993</v>
      </c>
      <c r="AN297" s="8" cm="1">
        <f t="array" ref="AN297">getStorageByWaterLevel(B296)</f>
        <v>1.3503605321415462</v>
      </c>
    </row>
    <row r="298" spans="1:40" x14ac:dyDescent="0.25">
      <c r="A298" s="115"/>
      <c r="B298" s="326">
        <f t="shared" si="172"/>
        <v>1018.5314290801622</v>
      </c>
      <c r="C298" s="326">
        <f t="shared" si="173"/>
        <v>1017.0948142680596</v>
      </c>
      <c r="D298" s="326">
        <f t="shared" si="174"/>
        <v>2.0178245034449196</v>
      </c>
      <c r="E298" s="326">
        <f t="shared" si="139"/>
        <v>19.465367399254241</v>
      </c>
      <c r="F298" s="326">
        <f t="shared" si="175"/>
        <v>19.465367399254241</v>
      </c>
      <c r="G298" s="326">
        <f t="shared" si="176"/>
        <v>43.820538402300073</v>
      </c>
      <c r="H298" s="311">
        <f t="shared" si="177"/>
        <v>0.02</v>
      </c>
      <c r="I298" s="326">
        <f t="shared" si="178"/>
        <v>1.1492918496820494</v>
      </c>
      <c r="J298" s="326">
        <f t="shared" si="137"/>
        <v>42.18</v>
      </c>
      <c r="K298" s="333">
        <f t="shared" si="179"/>
        <v>-1</v>
      </c>
      <c r="L298" s="321">
        <f t="shared" si="180"/>
        <v>1.9978245034449196</v>
      </c>
      <c r="M298" s="321">
        <f t="shared" si="181"/>
        <v>2.0078245034449198</v>
      </c>
      <c r="N298" s="326">
        <f t="shared" si="182"/>
        <v>-2.8165365229305461E-2</v>
      </c>
      <c r="O298" s="326">
        <f t="shared" si="183"/>
        <v>1.0016492211610967E-3</v>
      </c>
      <c r="P298" s="330">
        <f t="shared" si="140"/>
        <v>33.94663934445493</v>
      </c>
      <c r="Q298" s="326">
        <f t="shared" si="184"/>
        <v>2.2975059525951664</v>
      </c>
      <c r="R298" s="276">
        <f>IF(H298&gt;0, rate1(1,$L$52,$L$51,$L$54,L298,$L$53,$L$50,P298),"")</f>
        <v>2358.2793942985245</v>
      </c>
      <c r="S298" s="321">
        <f t="shared" si="185"/>
        <v>0.97262567848112813</v>
      </c>
      <c r="T298" s="321">
        <f t="shared" si="186"/>
        <v>-1.0288972901077473</v>
      </c>
      <c r="U298" s="326">
        <f t="shared" si="187"/>
        <v>2.0178245034449196</v>
      </c>
      <c r="V298" s="334">
        <f t="shared" si="188"/>
        <v>2.0178245034449196</v>
      </c>
      <c r="W298" s="326">
        <f t="shared" si="189"/>
        <v>2.4497837045478477E-4</v>
      </c>
      <c r="X298" s="326">
        <f t="shared" si="190"/>
        <v>2.9653839646858131</v>
      </c>
      <c r="Y298" s="326">
        <f t="shared" si="141"/>
        <v>34.285624899804148</v>
      </c>
      <c r="Z298" s="107">
        <f>IF(H298&gt;0, rate1(1,$L$52,$L$51,$L$54,U298,$L$53,$L$50,Y298),"")</f>
        <v>2376.2329007905682</v>
      </c>
      <c r="AA298" s="334">
        <f t="shared" si="191"/>
        <v>1.2458801669118842</v>
      </c>
      <c r="AB298" s="334">
        <f t="shared" si="192"/>
        <v>-9.9633237414621331E-4</v>
      </c>
      <c r="AC298" s="326">
        <f t="shared" si="193"/>
        <v>-9.9633237414621331E-4</v>
      </c>
      <c r="AD298" s="326">
        <f t="shared" si="194"/>
        <v>20.073622536995842</v>
      </c>
      <c r="AE298" s="326">
        <f t="shared" si="195"/>
        <v>1919.5647568272771</v>
      </c>
      <c r="AF298" s="326">
        <f t="shared" si="196"/>
        <v>1018.5042600473071</v>
      </c>
      <c r="AG298" s="326">
        <f t="shared" si="197"/>
        <v>1017.0958106004338</v>
      </c>
      <c r="AH298" s="326">
        <f t="shared" si="198"/>
        <v>1.9979464940432137</v>
      </c>
      <c r="AI298" s="326">
        <f t="shared" si="199"/>
        <v>-0.42248275439924055</v>
      </c>
      <c r="AJ298" s="391">
        <f t="shared" si="200"/>
        <v>1.1850846648189464</v>
      </c>
      <c r="AK298" s="335">
        <f t="shared" si="201"/>
        <v>0.44868039706794749</v>
      </c>
      <c r="AL298" s="41">
        <f t="shared" si="202"/>
        <v>0.17997055650600802</v>
      </c>
      <c r="AM298" s="8" cm="1">
        <f t="array" ref="AM298">Balance($B$8,$B$11,$B$12,$H$7,B298,AK298,AL298)</f>
        <v>3.1004239474616888</v>
      </c>
      <c r="AN298" s="8" cm="1">
        <f t="array" ref="AN298">getStorageByWaterLevel(B297)</f>
        <v>1.3420200592968838</v>
      </c>
    </row>
    <row r="299" spans="1:40" x14ac:dyDescent="0.25">
      <c r="A299" s="115"/>
      <c r="B299" s="326">
        <f t="shared" si="172"/>
        <v>1018.5042600473071</v>
      </c>
      <c r="C299" s="326">
        <f t="shared" si="173"/>
        <v>1017.0958106004338</v>
      </c>
      <c r="D299" s="326">
        <f t="shared" si="174"/>
        <v>1.9979464940432137</v>
      </c>
      <c r="E299" s="326">
        <f t="shared" si="139"/>
        <v>19.465367399254241</v>
      </c>
      <c r="F299" s="326">
        <f t="shared" si="175"/>
        <v>19.465367399254241</v>
      </c>
      <c r="G299" s="326">
        <f t="shared" si="176"/>
        <v>44.161413278758644</v>
      </c>
      <c r="H299" s="311">
        <f t="shared" si="177"/>
        <v>5.0000000000000001E-3</v>
      </c>
      <c r="I299" s="326">
        <f t="shared" si="178"/>
        <v>1.1267595574986444</v>
      </c>
      <c r="J299" s="326">
        <f t="shared" si="137"/>
        <v>42.18</v>
      </c>
      <c r="K299" s="333">
        <f t="shared" si="179"/>
        <v>1</v>
      </c>
      <c r="L299" s="321">
        <f t="shared" si="180"/>
        <v>2.0029464940432136</v>
      </c>
      <c r="M299" s="321">
        <f t="shared" si="181"/>
        <v>2.0004464940432136</v>
      </c>
      <c r="N299" s="326">
        <f t="shared" si="182"/>
        <v>7.294672681870118E-3</v>
      </c>
      <c r="O299" s="326">
        <f t="shared" si="183"/>
        <v>1.0016492211610967E-3</v>
      </c>
      <c r="P299" s="330">
        <f t="shared" si="140"/>
        <v>33.920532256820685</v>
      </c>
      <c r="Q299" s="326">
        <f t="shared" si="184"/>
        <v>1.8089905209415136</v>
      </c>
      <c r="R299" s="276">
        <f>IF(H299&gt;0, rate1(1,$L$52,$L$51,$L$54,L299,$L$53,$L$50,P299),"")</f>
        <v>2356.8931913266406</v>
      </c>
      <c r="S299" s="321">
        <f t="shared" si="185"/>
        <v>0.76626807458534973</v>
      </c>
      <c r="T299" s="321">
        <f t="shared" si="186"/>
        <v>3.1209569120388931E-2</v>
      </c>
      <c r="U299" s="326">
        <f t="shared" si="187"/>
        <v>1.9979464940432137</v>
      </c>
      <c r="V299" s="334">
        <f t="shared" si="188"/>
        <v>1.9979464940432137</v>
      </c>
      <c r="W299" s="326">
        <f t="shared" si="189"/>
        <v>2.4017547881172163E-4</v>
      </c>
      <c r="X299" s="326">
        <f t="shared" si="190"/>
        <v>1.644274645309153</v>
      </c>
      <c r="Y299" s="326">
        <f t="shared" si="141"/>
        <v>33.835802830772664</v>
      </c>
      <c r="Z299" s="107">
        <f>IF(H299&gt;0, rate1(1,$L$52,$L$51,$L$54,U299,$L$53,$L$50,Y299),"")</f>
        <v>2352.3908626965112</v>
      </c>
      <c r="AA299" s="334">
        <f t="shared" si="191"/>
        <v>0.69782932919434915</v>
      </c>
      <c r="AB299" s="334">
        <f t="shared" si="192"/>
        <v>7.9483385389906658E-4</v>
      </c>
      <c r="AC299" s="326">
        <f t="shared" si="193"/>
        <v>3.1209569120388931E-2</v>
      </c>
      <c r="AD299" s="326">
        <f t="shared" si="194"/>
        <v>0.16020727427260587</v>
      </c>
      <c r="AE299" s="326">
        <f t="shared" si="195"/>
        <v>-1318.1914556175213</v>
      </c>
      <c r="AF299" s="326">
        <f t="shared" si="196"/>
        <v>1018.4803451508685</v>
      </c>
      <c r="AG299" s="326">
        <f t="shared" si="197"/>
        <v>1017.0646010313134</v>
      </c>
      <c r="AH299" s="326">
        <f t="shared" si="198"/>
        <v>2.0031137165812067</v>
      </c>
      <c r="AI299" s="326">
        <f t="shared" si="199"/>
        <v>13.241825821908284</v>
      </c>
      <c r="AJ299" s="391">
        <f t="shared" si="200"/>
        <v>1.1887629497694765</v>
      </c>
      <c r="AK299" s="335">
        <f t="shared" si="201"/>
        <v>0.44866188364618403</v>
      </c>
      <c r="AL299" s="41">
        <f t="shared" si="202"/>
        <v>0.17995273618342747</v>
      </c>
      <c r="AM299" s="8" cm="1">
        <f t="array" ref="AM299">Balance($B$8,$B$11,$B$12,$H$7,B299,AK299,AL299)</f>
        <v>3.1191775304834417</v>
      </c>
      <c r="AN299" s="8" cm="1">
        <f t="array" ref="AN299">getStorageByWaterLevel(B298)</f>
        <v>1.3509223345368522</v>
      </c>
    </row>
    <row r="300" spans="1:40" x14ac:dyDescent="0.25">
      <c r="A300" s="115"/>
      <c r="B300" s="326">
        <f t="shared" si="172"/>
        <v>1018.4803451508685</v>
      </c>
      <c r="C300" s="326">
        <f t="shared" si="173"/>
        <v>1017.0646010313134</v>
      </c>
      <c r="D300" s="326">
        <f t="shared" si="174"/>
        <v>2.0031137165812067</v>
      </c>
      <c r="E300" s="326">
        <f t="shared" si="139"/>
        <v>19.465367399254241</v>
      </c>
      <c r="F300" s="326">
        <f t="shared" si="175"/>
        <v>19.465367399254241</v>
      </c>
      <c r="G300" s="326">
        <f t="shared" si="176"/>
        <v>45.505635875243094</v>
      </c>
      <c r="H300" s="311">
        <f t="shared" si="177"/>
        <v>0.02</v>
      </c>
      <c r="I300" s="326">
        <f t="shared" si="178"/>
        <v>1.1325952956441143</v>
      </c>
      <c r="J300" s="326">
        <f t="shared" si="137"/>
        <v>42.18</v>
      </c>
      <c r="K300" s="333">
        <f t="shared" si="179"/>
        <v>1</v>
      </c>
      <c r="L300" s="321">
        <f t="shared" si="180"/>
        <v>2.0231137165812068</v>
      </c>
      <c r="M300" s="321">
        <f t="shared" si="181"/>
        <v>2.0131137165812065</v>
      </c>
      <c r="N300" s="326">
        <f t="shared" si="182"/>
        <v>2.8585271822211933E-2</v>
      </c>
      <c r="O300" s="326">
        <f t="shared" si="183"/>
        <v>1.0016492211610967E-3</v>
      </c>
      <c r="P300" s="330">
        <f t="shared" si="140"/>
        <v>34.292433741583629</v>
      </c>
      <c r="Q300" s="326">
        <f t="shared" si="184"/>
        <v>2.6499340772374325</v>
      </c>
      <c r="R300" s="276">
        <f>IF(H300&gt;0, rate1(1,$L$52,$L$51,$L$54,L300,$L$53,$L$50,P300),"")</f>
        <v>2376.5926495493641</v>
      </c>
      <c r="S300" s="321">
        <f t="shared" si="185"/>
        <v>1.1131781233743701</v>
      </c>
      <c r="T300" s="321">
        <f t="shared" si="186"/>
        <v>-0.25256887965581215</v>
      </c>
      <c r="U300" s="326">
        <f t="shared" si="187"/>
        <v>2.0031137165812067</v>
      </c>
      <c r="V300" s="334">
        <f t="shared" si="188"/>
        <v>2.0031137165812067</v>
      </c>
      <c r="W300" s="326">
        <f t="shared" si="189"/>
        <v>2.4141940098765247E-4</v>
      </c>
      <c r="X300" s="326">
        <f t="shared" si="190"/>
        <v>1.98517858556405</v>
      </c>
      <c r="Y300" s="326">
        <f t="shared" si="141"/>
        <v>33.952589441281333</v>
      </c>
      <c r="Z300" s="107">
        <f>IF(H300&gt;0, rate1(1,$L$52,$L$51,$L$54,U300,$L$53,$L$50,Y300),"")</f>
        <v>2358.5952550808884</v>
      </c>
      <c r="AA300" s="334">
        <f t="shared" si="191"/>
        <v>0.84029253150578653</v>
      </c>
      <c r="AB300" s="334">
        <f t="shared" si="192"/>
        <v>1.5116350115861963E-3</v>
      </c>
      <c r="AC300" s="326">
        <f t="shared" si="193"/>
        <v>1.5116350115861963E-3</v>
      </c>
      <c r="AD300" s="326">
        <f t="shared" si="194"/>
        <v>13.230707046811188</v>
      </c>
      <c r="AE300" s="326">
        <f t="shared" si="195"/>
        <v>798.90090351327274</v>
      </c>
      <c r="AF300" s="326">
        <f t="shared" si="196"/>
        <v>1018.5074187876792</v>
      </c>
      <c r="AG300" s="326">
        <f t="shared" si="197"/>
        <v>1017.0630893963017</v>
      </c>
      <c r="AH300" s="326">
        <f t="shared" si="198"/>
        <v>2.0232350786217657</v>
      </c>
      <c r="AI300" s="326">
        <f t="shared" si="199"/>
        <v>0.63605137038222515</v>
      </c>
      <c r="AJ300" s="391">
        <f t="shared" si="200"/>
        <v>1.1889396307056939</v>
      </c>
      <c r="AK300" s="335">
        <f t="shared" si="201"/>
        <v>0.44924666138887065</v>
      </c>
      <c r="AL300" s="41">
        <f t="shared" si="202"/>
        <v>0.18051127639659556</v>
      </c>
      <c r="AM300" s="8" cm="1">
        <f t="array" ref="AM300">Balance($B$8,$B$11,$B$12,$H$7,B300,AK300,AL300)</f>
        <v>3.1315979006274941</v>
      </c>
      <c r="AN300" s="8" cm="1">
        <f t="array" ref="AN300">getStorageByWaterLevel(B299)</f>
        <v>1.3592796460635053</v>
      </c>
    </row>
    <row r="301" spans="1:40" x14ac:dyDescent="0.25">
      <c r="A301" s="115"/>
      <c r="B301" s="326">
        <f t="shared" si="172"/>
        <v>1018.5074187876792</v>
      </c>
      <c r="C301" s="326">
        <f t="shared" si="173"/>
        <v>1017.0630893963017</v>
      </c>
      <c r="D301" s="326">
        <f t="shared" si="174"/>
        <v>2.0232350786217657</v>
      </c>
      <c r="E301" s="326">
        <f t="shared" si="139"/>
        <v>19.465367399254241</v>
      </c>
      <c r="F301" s="326">
        <f t="shared" si="175"/>
        <v>19.465367399254241</v>
      </c>
      <c r="G301" s="326">
        <f t="shared" si="176"/>
        <v>44.177549830878682</v>
      </c>
      <c r="H301" s="311">
        <f t="shared" si="177"/>
        <v>0.02</v>
      </c>
      <c r="I301" s="326">
        <f t="shared" si="178"/>
        <v>1.1554635131019495</v>
      </c>
      <c r="J301" s="326">
        <f t="shared" si="137"/>
        <v>42.18</v>
      </c>
      <c r="K301" s="333">
        <f t="shared" si="179"/>
        <v>-1</v>
      </c>
      <c r="L301" s="321">
        <f t="shared" si="180"/>
        <v>2.0032350786217656</v>
      </c>
      <c r="M301" s="321">
        <f t="shared" si="181"/>
        <v>2.0132350786217659</v>
      </c>
      <c r="N301" s="326">
        <f t="shared" si="182"/>
        <v>-2.8240418158822056E-2</v>
      </c>
      <c r="O301" s="326">
        <f t="shared" si="183"/>
        <v>1.0016492211610967E-3</v>
      </c>
      <c r="P301" s="330">
        <f t="shared" si="140"/>
        <v>34.069027469465674</v>
      </c>
      <c r="Q301" s="326">
        <f t="shared" si="184"/>
        <v>2.6580423826450001</v>
      </c>
      <c r="R301" s="276">
        <f>IF(H301&gt;0, rate1(1,$L$52,$L$51,$L$54,L301,$L$53,$L$50,P301),"")</f>
        <v>2364.7711147829009</v>
      </c>
      <c r="S301" s="321">
        <f t="shared" si="185"/>
        <v>1.1221660667699451</v>
      </c>
      <c r="T301" s="321">
        <f t="shared" si="186"/>
        <v>0.23116417599006853</v>
      </c>
      <c r="U301" s="326">
        <f t="shared" si="187"/>
        <v>2.0232350786217657</v>
      </c>
      <c r="V301" s="334">
        <f t="shared" si="188"/>
        <v>2.0232350786217657</v>
      </c>
      <c r="W301" s="326">
        <f t="shared" si="189"/>
        <v>2.4629389709618366E-4</v>
      </c>
      <c r="X301" s="326">
        <f t="shared" si="190"/>
        <v>3.3295157936597946</v>
      </c>
      <c r="Y301" s="326">
        <f t="shared" si="141"/>
        <v>34.4083185981901</v>
      </c>
      <c r="Z301" s="107">
        <f>IF(H301&gt;0, rate1(1,$L$52,$L$51,$L$54,U301,$L$53,$L$50,Y301),"")</f>
        <v>2382.7102851276704</v>
      </c>
      <c r="AA301" s="334">
        <f t="shared" si="191"/>
        <v>1.3950641618685455</v>
      </c>
      <c r="AB301" s="334">
        <f t="shared" si="192"/>
        <v>-6.2342758687925729E-4</v>
      </c>
      <c r="AC301" s="326">
        <f t="shared" si="193"/>
        <v>0.23116417599006853</v>
      </c>
      <c r="AD301" s="326">
        <f t="shared" si="194"/>
        <v>-8.65185962069627E-2</v>
      </c>
      <c r="AE301" s="326">
        <f t="shared" si="195"/>
        <v>-114.47022005156731</v>
      </c>
      <c r="AF301" s="326">
        <f t="shared" si="196"/>
        <v>1018.2480141935303</v>
      </c>
      <c r="AG301" s="326">
        <f t="shared" si="197"/>
        <v>1016.8319252203116</v>
      </c>
      <c r="AH301" s="326">
        <f t="shared" si="198"/>
        <v>2.0033576656936112</v>
      </c>
      <c r="AI301" s="326">
        <f t="shared" si="199"/>
        <v>97.753298213510476</v>
      </c>
      <c r="AJ301" s="391">
        <f t="shared" si="200"/>
        <v>1.2160933246538912</v>
      </c>
      <c r="AK301" s="335">
        <f t="shared" si="201"/>
        <v>0.44927560531092919</v>
      </c>
      <c r="AL301" s="41">
        <f t="shared" si="202"/>
        <v>0.18053810504339829</v>
      </c>
      <c r="AM301" s="8" cm="1">
        <f t="array" ref="AM301">Balance($B$8,$B$11,$B$12,$H$7,B301,AK301,AL301)</f>
        <v>3.1128141384718253</v>
      </c>
      <c r="AN301" s="8" cm="1">
        <f t="array" ref="AN301">getStorageByWaterLevel(B300)</f>
        <v>1.3666572439497311</v>
      </c>
    </row>
    <row r="302" spans="1:40" x14ac:dyDescent="0.25">
      <c r="A302" s="115"/>
      <c r="B302" s="326">
        <f t="shared" si="172"/>
        <v>1018.2480141935303</v>
      </c>
      <c r="C302" s="326">
        <f t="shared" si="173"/>
        <v>1016.8319252203116</v>
      </c>
      <c r="D302" s="326">
        <f t="shared" si="174"/>
        <v>2.0033576656936112</v>
      </c>
      <c r="E302" s="326">
        <f t="shared" si="139"/>
        <v>19.465367399254241</v>
      </c>
      <c r="F302" s="326">
        <f t="shared" si="175"/>
        <v>19.465367399254241</v>
      </c>
      <c r="G302" s="326">
        <f t="shared" si="176"/>
        <v>42.875416344724194</v>
      </c>
      <c r="H302" s="311">
        <f t="shared" si="177"/>
        <v>0.02</v>
      </c>
      <c r="I302" s="326">
        <f t="shared" si="178"/>
        <v>1.1328711785748966</v>
      </c>
      <c r="J302" s="326">
        <f t="shared" si="137"/>
        <v>42.18</v>
      </c>
      <c r="K302" s="333">
        <f t="shared" si="179"/>
        <v>-1</v>
      </c>
      <c r="L302" s="321">
        <f t="shared" si="180"/>
        <v>1.9833576656936112</v>
      </c>
      <c r="M302" s="321">
        <f t="shared" si="181"/>
        <v>1.9933576656936112</v>
      </c>
      <c r="N302" s="326">
        <f t="shared" si="182"/>
        <v>-2.7964670824005999E-2</v>
      </c>
      <c r="O302" s="326">
        <f t="shared" si="183"/>
        <v>1.0016492211610967E-3</v>
      </c>
      <c r="P302" s="330">
        <f t="shared" si="140"/>
        <v>33.619939727814568</v>
      </c>
      <c r="Q302" s="326">
        <f t="shared" si="184"/>
        <v>1.3430045025670481</v>
      </c>
      <c r="R302" s="276">
        <f>IF(H302&gt;0, rate1(1,$L$52,$L$51,$L$54,L302,$L$53,$L$50,P302),"")</f>
        <v>2340.8963819042365</v>
      </c>
      <c r="S302" s="321">
        <f t="shared" si="185"/>
        <v>0.57276915302659304</v>
      </c>
      <c r="T302" s="321">
        <f t="shared" si="186"/>
        <v>-6.5455645401341217E-2</v>
      </c>
      <c r="U302" s="326">
        <f t="shared" si="187"/>
        <v>2.0033576656936112</v>
      </c>
      <c r="V302" s="334">
        <f t="shared" si="188"/>
        <v>2.0033576656936112</v>
      </c>
      <c r="W302" s="326">
        <f t="shared" si="189"/>
        <v>2.414782070712107E-4</v>
      </c>
      <c r="X302" s="326">
        <f t="shared" si="190"/>
        <v>2.0013165135266178</v>
      </c>
      <c r="Y302" s="326">
        <f t="shared" si="141"/>
        <v>33.958105529476427</v>
      </c>
      <c r="Z302" s="107">
        <f>IF(H302&gt;0, rate1(1,$L$52,$L$51,$L$54,U302,$L$53,$L$50,Y302),"")</f>
        <v>2358.8880531998434</v>
      </c>
      <c r="AA302" s="334">
        <f t="shared" si="191"/>
        <v>0.84701829395895889</v>
      </c>
      <c r="AB302" s="334">
        <f t="shared" si="192"/>
        <v>1.5784776710911319E-3</v>
      </c>
      <c r="AC302" s="326">
        <f t="shared" si="193"/>
        <v>1.5784776710911319E-3</v>
      </c>
      <c r="AD302" s="326">
        <f t="shared" si="194"/>
        <v>-12.670435804248585</v>
      </c>
      <c r="AE302" s="326">
        <f t="shared" si="195"/>
        <v>-108.13589181089277</v>
      </c>
      <c r="AF302" s="326">
        <f t="shared" si="196"/>
        <v>1018.2184710450351</v>
      </c>
      <c r="AG302" s="326">
        <f t="shared" si="197"/>
        <v>1016.8303467426406</v>
      </c>
      <c r="AH302" s="326">
        <f t="shared" si="198"/>
        <v>1.9834780578137066</v>
      </c>
      <c r="AI302" s="326">
        <f t="shared" si="199"/>
        <v>0.67430480190972664</v>
      </c>
      <c r="AJ302" s="391">
        <f t="shared" si="200"/>
        <v>1.2162806315433106</v>
      </c>
      <c r="AK302" s="335">
        <f t="shared" si="201"/>
        <v>0.45359410651388932</v>
      </c>
      <c r="AL302" s="41">
        <f t="shared" si="202"/>
        <v>0.18466133916204416</v>
      </c>
      <c r="AM302" s="8" cm="1">
        <f t="array" ref="AM302">Balance($B$8,$B$11,$B$12,$H$7,B302,AK302,AL302)</f>
        <v>3.262314444089172</v>
      </c>
      <c r="AN302" s="8" cm="1">
        <f t="array" ref="AN302">getStorageByWaterLevel(B301)</f>
        <v>1.358306683287525</v>
      </c>
    </row>
    <row r="303" spans="1:40" x14ac:dyDescent="0.25">
      <c r="A303" s="115"/>
      <c r="B303" s="326">
        <f t="shared" si="172"/>
        <v>1018.2184710450351</v>
      </c>
      <c r="C303" s="326">
        <f t="shared" si="173"/>
        <v>1016.8303467426406</v>
      </c>
      <c r="D303" s="326">
        <f t="shared" si="174"/>
        <v>1.9834780578137066</v>
      </c>
      <c r="E303" s="326">
        <f t="shared" si="139"/>
        <v>19.465367399254241</v>
      </c>
      <c r="F303" s="326">
        <f t="shared" si="175"/>
        <v>19.465367399254241</v>
      </c>
      <c r="G303" s="326">
        <f t="shared" si="176"/>
        <v>44.193402240895502</v>
      </c>
      <c r="H303" s="311">
        <f t="shared" si="177"/>
        <v>0.02</v>
      </c>
      <c r="I303" s="326">
        <f t="shared" si="178"/>
        <v>1.1104994419156355</v>
      </c>
      <c r="J303" s="326">
        <f t="shared" si="137"/>
        <v>42.18</v>
      </c>
      <c r="K303" s="333">
        <f t="shared" si="179"/>
        <v>1</v>
      </c>
      <c r="L303" s="321">
        <f t="shared" si="180"/>
        <v>2.0034780578137066</v>
      </c>
      <c r="M303" s="321">
        <f t="shared" si="181"/>
        <v>1.9934780578137066</v>
      </c>
      <c r="N303" s="326">
        <f t="shared" si="182"/>
        <v>2.8303411214164242E-2</v>
      </c>
      <c r="O303" s="326">
        <f t="shared" si="183"/>
        <v>1.0016492211610967E-3</v>
      </c>
      <c r="P303" s="330">
        <f t="shared" si="140"/>
        <v>33.848068862067493</v>
      </c>
      <c r="Q303" s="326">
        <f t="shared" si="184"/>
        <v>1.3508909095317989</v>
      </c>
      <c r="R303" s="276">
        <f>IF(H303&gt;0, rate1(1,$L$52,$L$51,$L$54,L303,$L$53,$L$50,P303),"")</f>
        <v>2353.0429799876983</v>
      </c>
      <c r="S303" s="321">
        <f t="shared" si="185"/>
        <v>0.57315853191258581</v>
      </c>
      <c r="T303" s="321">
        <f t="shared" si="186"/>
        <v>6.6308953862861092E-2</v>
      </c>
      <c r="U303" s="326">
        <f t="shared" si="187"/>
        <v>1.9834780578137066</v>
      </c>
      <c r="V303" s="334">
        <f t="shared" si="188"/>
        <v>1.9834780578137066</v>
      </c>
      <c r="W303" s="326">
        <f t="shared" si="189"/>
        <v>2.3670953879006973E-4</v>
      </c>
      <c r="X303" s="326">
        <f t="shared" si="190"/>
        <v>0.6990720043801204</v>
      </c>
      <c r="Y303" s="326">
        <f t="shared" si="141"/>
        <v>33.509332534262441</v>
      </c>
      <c r="Z303" s="107">
        <f>IF(H303&gt;0, rate1(1,$L$52,$L$51,$L$54,U303,$L$53,$L$50,Y303),"")</f>
        <v>2334.993267860275</v>
      </c>
      <c r="AA303" s="334">
        <f t="shared" si="191"/>
        <v>0.29889635569417933</v>
      </c>
      <c r="AB303" s="334">
        <f t="shared" si="192"/>
        <v>3.3762417398991191E-4</v>
      </c>
      <c r="AC303" s="326">
        <f t="shared" si="193"/>
        <v>6.6308953862861092E-2</v>
      </c>
      <c r="AD303" s="326">
        <f t="shared" si="194"/>
        <v>0.30161839140704311</v>
      </c>
      <c r="AE303" s="326">
        <f t="shared" si="195"/>
        <v>382.16364657036627</v>
      </c>
      <c r="AF303" s="326">
        <f t="shared" si="196"/>
        <v>1018.1804655023865</v>
      </c>
      <c r="AG303" s="326">
        <f t="shared" si="197"/>
        <v>1016.7640377887777</v>
      </c>
      <c r="AH303" s="326">
        <f t="shared" si="198"/>
        <v>2.0035972613659703</v>
      </c>
      <c r="AI303" s="326">
        <f t="shared" si="199"/>
        <v>28.180086138166399</v>
      </c>
      <c r="AJ303" s="391">
        <f t="shared" si="200"/>
        <v>1.2241084332483567</v>
      </c>
      <c r="AK303" s="335">
        <f t="shared" si="201"/>
        <v>0.45362301761301443</v>
      </c>
      <c r="AL303" s="41">
        <f t="shared" si="202"/>
        <v>0.18468978133858871</v>
      </c>
      <c r="AM303" s="8" cm="1">
        <f t="array" ref="AM303">Balance($B$8,$B$11,$B$12,$H$7,B303,AK303,AL303)</f>
        <v>3.2827864383768821</v>
      </c>
      <c r="AN303" s="8" cm="1">
        <f t="array" ref="AN303">getStorageByWaterLevel(B302)</f>
        <v>1.4393665653548466</v>
      </c>
    </row>
    <row r="304" spans="1:40" x14ac:dyDescent="0.25">
      <c r="A304" s="115"/>
      <c r="B304" s="326">
        <f t="shared" si="172"/>
        <v>1018.1804655023865</v>
      </c>
      <c r="C304" s="326">
        <f t="shared" si="173"/>
        <v>1016.7640377887777</v>
      </c>
      <c r="D304" s="326">
        <f t="shared" si="174"/>
        <v>2.0035972613659703</v>
      </c>
      <c r="E304" s="326">
        <f t="shared" si="139"/>
        <v>19.465367399254241</v>
      </c>
      <c r="F304" s="326">
        <f t="shared" si="175"/>
        <v>19.465367399254241</v>
      </c>
      <c r="G304" s="326">
        <f t="shared" si="176"/>
        <v>45.538274228070186</v>
      </c>
      <c r="H304" s="311">
        <f t="shared" si="177"/>
        <v>0.02</v>
      </c>
      <c r="I304" s="326">
        <f t="shared" si="178"/>
        <v>1.133142170887004</v>
      </c>
      <c r="J304" s="326">
        <f t="shared" si="137"/>
        <v>42.18</v>
      </c>
      <c r="K304" s="333">
        <f t="shared" si="179"/>
        <v>1</v>
      </c>
      <c r="L304" s="321">
        <f t="shared" si="180"/>
        <v>2.0235972613659703</v>
      </c>
      <c r="M304" s="321">
        <f t="shared" si="181"/>
        <v>2.0135972613659705</v>
      </c>
      <c r="N304" s="326">
        <f t="shared" si="182"/>
        <v>2.8592213464570637E-2</v>
      </c>
      <c r="O304" s="326">
        <f t="shared" si="183"/>
        <v>1.0016492211610967E-3</v>
      </c>
      <c r="P304" s="330">
        <f t="shared" si="140"/>
        <v>34.303394891966406</v>
      </c>
      <c r="Q304" s="326">
        <f t="shared" si="184"/>
        <v>2.6822459450026912</v>
      </c>
      <c r="R304" s="276">
        <f>IF(H304&gt;0, rate1(1,$L$52,$L$51,$L$54,L304,$L$53,$L$50,P304),"")</f>
        <v>2377.1717164137299</v>
      </c>
      <c r="S304" s="321">
        <f t="shared" si="185"/>
        <v>1.1264771464558092</v>
      </c>
      <c r="T304" s="321">
        <f t="shared" si="186"/>
        <v>-0.22606624410648515</v>
      </c>
      <c r="U304" s="326">
        <f t="shared" si="187"/>
        <v>2.0035972613659703</v>
      </c>
      <c r="V304" s="334">
        <f t="shared" si="188"/>
        <v>2.0035972613659703</v>
      </c>
      <c r="W304" s="326">
        <f t="shared" si="189"/>
        <v>2.415359706890996E-4</v>
      </c>
      <c r="X304" s="326">
        <f t="shared" si="190"/>
        <v>2.0171702751594012</v>
      </c>
      <c r="Y304" s="326">
        <f t="shared" si="141"/>
        <v>33.963523397656779</v>
      </c>
      <c r="Z304" s="107">
        <f>IF(H304&gt;0, rate1(1,$L$52,$L$51,$L$54,U304,$L$53,$L$50,Y304),"")</f>
        <v>2359.1756158844873</v>
      </c>
      <c r="AA304" s="334">
        <f t="shared" si="191"/>
        <v>0.85362402833679119</v>
      </c>
      <c r="AB304" s="334">
        <f t="shared" si="192"/>
        <v>1.6501066940470324E-3</v>
      </c>
      <c r="AC304" s="326">
        <f t="shared" si="193"/>
        <v>1.6501066940470324E-3</v>
      </c>
      <c r="AD304" s="326">
        <f t="shared" si="194"/>
        <v>12.120428377239191</v>
      </c>
      <c r="AE304" s="326">
        <f t="shared" si="195"/>
        <v>347.82146453997007</v>
      </c>
      <c r="AF304" s="326">
        <f t="shared" si="196"/>
        <v>1018.207407609157</v>
      </c>
      <c r="AG304" s="326">
        <f t="shared" si="197"/>
        <v>1016.7623876820837</v>
      </c>
      <c r="AH304" s="326">
        <f t="shared" si="198"/>
        <v>2.0237186764424675</v>
      </c>
      <c r="AI304" s="326">
        <f t="shared" si="199"/>
        <v>0.69414703307021974</v>
      </c>
      <c r="AJ304" s="391">
        <f t="shared" si="200"/>
        <v>1.224301251868654</v>
      </c>
      <c r="AK304" s="335">
        <f t="shared" si="201"/>
        <v>0.45486839149490149</v>
      </c>
      <c r="AL304" s="41">
        <f t="shared" si="202"/>
        <v>0.18587841737189656</v>
      </c>
      <c r="AM304" s="8" cm="1">
        <f t="array" ref="AM304">Balance($B$8,$B$11,$B$12,$H$7,B304,AK304,AL304)</f>
        <v>3.3005509258788237</v>
      </c>
      <c r="AN304" s="8" cm="1">
        <f t="array" ref="AN304">getStorageByWaterLevel(B303)</f>
        <v>1.4487469813538838</v>
      </c>
    </row>
    <row r="305" spans="1:40" x14ac:dyDescent="0.25">
      <c r="A305" s="115"/>
      <c r="B305" s="326">
        <f t="shared" si="172"/>
        <v>1018.207407609157</v>
      </c>
      <c r="C305" s="326">
        <f t="shared" si="173"/>
        <v>1016.7623876820837</v>
      </c>
      <c r="D305" s="326">
        <f t="shared" si="174"/>
        <v>2.0237186764424675</v>
      </c>
      <c r="E305" s="326">
        <f t="shared" si="139"/>
        <v>19.465367399254241</v>
      </c>
      <c r="F305" s="326">
        <f t="shared" si="175"/>
        <v>19.465367399254241</v>
      </c>
      <c r="G305" s="326">
        <f t="shared" si="176"/>
        <v>44.209553620679976</v>
      </c>
      <c r="H305" s="311">
        <f t="shared" si="177"/>
        <v>0.02</v>
      </c>
      <c r="I305" s="326">
        <f t="shared" si="178"/>
        <v>1.1560159416586431</v>
      </c>
      <c r="J305" s="326">
        <f t="shared" si="137"/>
        <v>42.18</v>
      </c>
      <c r="K305" s="333">
        <f t="shared" si="179"/>
        <v>-1</v>
      </c>
      <c r="L305" s="321">
        <f t="shared" si="180"/>
        <v>2.0037186764424675</v>
      </c>
      <c r="M305" s="321">
        <f t="shared" si="181"/>
        <v>2.0137186764424673</v>
      </c>
      <c r="N305" s="326">
        <f t="shared" si="182"/>
        <v>-2.8247126226644603E-2</v>
      </c>
      <c r="O305" s="326">
        <f t="shared" si="183"/>
        <v>1.0016492211610967E-3</v>
      </c>
      <c r="P305" s="330">
        <f t="shared" si="140"/>
        <v>34.079971901153378</v>
      </c>
      <c r="Q305" s="326">
        <f t="shared" si="184"/>
        <v>2.6903616912432753</v>
      </c>
      <c r="R305" s="276">
        <f>IF(H305&gt;0, rate1(1,$L$52,$L$51,$L$54,L305,$L$53,$L$50,P305),"")</f>
        <v>2365.351092970373</v>
      </c>
      <c r="S305" s="321">
        <f t="shared" si="185"/>
        <v>1.1355320583661466</v>
      </c>
      <c r="T305" s="321">
        <f t="shared" si="186"/>
        <v>0.20841656628820315</v>
      </c>
      <c r="U305" s="326">
        <f t="shared" si="187"/>
        <v>2.0237186764424675</v>
      </c>
      <c r="V305" s="334">
        <f t="shared" si="188"/>
        <v>2.0237186764424675</v>
      </c>
      <c r="W305" s="326">
        <f t="shared" si="189"/>
        <v>2.4641165051697556E-4</v>
      </c>
      <c r="X305" s="326">
        <f t="shared" si="190"/>
        <v>3.3621569293053071</v>
      </c>
      <c r="Y305" s="326">
        <f t="shared" si="141"/>
        <v>34.419290315357294</v>
      </c>
      <c r="Z305" s="107">
        <f>IF(H305&gt;0, rate1(1,$L$52,$L$51,$L$54,U305,$L$53,$L$50,Y305),"")</f>
        <v>2383.2889803154785</v>
      </c>
      <c r="AA305" s="334">
        <f t="shared" si="191"/>
        <v>1.4083987071858151</v>
      </c>
      <c r="AB305" s="334">
        <f t="shared" si="192"/>
        <v>-6.0336050575415291E-4</v>
      </c>
      <c r="AC305" s="326">
        <f t="shared" si="193"/>
        <v>0.20841656628820315</v>
      </c>
      <c r="AD305" s="326">
        <f t="shared" si="194"/>
        <v>-9.5961661571295376E-2</v>
      </c>
      <c r="AE305" s="326">
        <f t="shared" si="195"/>
        <v>-116.30964460357521</v>
      </c>
      <c r="AF305" s="326">
        <f t="shared" si="196"/>
        <v>1017.9707439166422</v>
      </c>
      <c r="AG305" s="326">
        <f t="shared" si="197"/>
        <v>1016.5539711157955</v>
      </c>
      <c r="AH305" s="326">
        <f t="shared" si="198"/>
        <v>2.0038413167916107</v>
      </c>
      <c r="AI305" s="326">
        <f t="shared" si="199"/>
        <v>88.112317409284344</v>
      </c>
      <c r="AJ305" s="391">
        <f t="shared" si="200"/>
        <v>1.2487768955934553</v>
      </c>
      <c r="AK305" s="335">
        <f t="shared" si="201"/>
        <v>0.45490000175284806</v>
      </c>
      <c r="AL305" s="41">
        <f t="shared" si="202"/>
        <v>0.18590769649375147</v>
      </c>
      <c r="AM305" s="8" cm="1">
        <f t="array" ref="AM305">Balance($B$8,$B$11,$B$12,$H$7,B305,AK305,AL305)</f>
        <v>3.2814402985885418</v>
      </c>
      <c r="AN305" s="8" cm="1">
        <f t="array" ref="AN305">getStorageByWaterLevel(B304)</f>
        <v>1.4608590438512112</v>
      </c>
    </row>
    <row r="306" spans="1:40" x14ac:dyDescent="0.25">
      <c r="A306" s="39"/>
      <c r="B306" s="326">
        <f t="shared" si="172"/>
        <v>1017.9707439166422</v>
      </c>
      <c r="C306" s="326">
        <f t="shared" si="173"/>
        <v>1016.5539711157955</v>
      </c>
      <c r="D306" s="326">
        <f t="shared" si="174"/>
        <v>2.0038413167916107</v>
      </c>
      <c r="E306" s="326">
        <f t="shared" si="139"/>
        <v>19.465367399254241</v>
      </c>
      <c r="F306" s="326">
        <f t="shared" si="175"/>
        <v>19.465367399254241</v>
      </c>
      <c r="G306" s="326">
        <f t="shared" si="176"/>
        <v>42.906791678114793</v>
      </c>
      <c r="H306" s="311">
        <f t="shared" si="177"/>
        <v>0.02</v>
      </c>
      <c r="I306" s="326">
        <f t="shared" si="178"/>
        <v>1.1334182406772926</v>
      </c>
      <c r="J306" s="326">
        <f t="shared" si="137"/>
        <v>42.18</v>
      </c>
      <c r="K306" s="333">
        <f t="shared" si="179"/>
        <v>-1</v>
      </c>
      <c r="L306" s="321">
        <f t="shared" si="180"/>
        <v>1.9838413167916107</v>
      </c>
      <c r="M306" s="321">
        <f t="shared" si="181"/>
        <v>1.9938413167916107</v>
      </c>
      <c r="N306" s="326">
        <f t="shared" si="182"/>
        <v>-2.7971380787708888E-2</v>
      </c>
      <c r="O306" s="326">
        <f t="shared" si="183"/>
        <v>1.0016492211610967E-3</v>
      </c>
      <c r="P306" s="330">
        <f t="shared" si="140"/>
        <v>33.630849063201744</v>
      </c>
      <c r="Q306" s="326">
        <f t="shared" si="184"/>
        <v>1.3746923281929853</v>
      </c>
      <c r="R306" s="276">
        <f>IF(H306&gt;0, rate1(1,$L$52,$L$51,$L$54,L306,$L$53,$L$50,P306),"")</f>
        <v>2341.4781213472597</v>
      </c>
      <c r="S306" s="321">
        <f t="shared" si="185"/>
        <v>0.58613782333219622</v>
      </c>
      <c r="T306" s="321">
        <f t="shared" si="186"/>
        <v>-6.7586221608651076E-2</v>
      </c>
      <c r="U306" s="326">
        <f t="shared" si="187"/>
        <v>2.0038413167916107</v>
      </c>
      <c r="V306" s="334">
        <f t="shared" si="188"/>
        <v>2.0038413167916107</v>
      </c>
      <c r="W306" s="326">
        <f t="shared" si="189"/>
        <v>2.4159481660035453E-4</v>
      </c>
      <c r="X306" s="326">
        <f t="shared" si="190"/>
        <v>2.0333230320445921</v>
      </c>
      <c r="Y306" s="326">
        <f t="shared" si="141"/>
        <v>33.969042334690428</v>
      </c>
      <c r="Z306" s="107">
        <f>IF(H306&gt;0, rate1(1,$L$52,$L$51,$L$54,U306,$L$53,$L$50,Y306),"")</f>
        <v>2359.4685207199805</v>
      </c>
      <c r="AA306" s="334">
        <f t="shared" si="191"/>
        <v>0.86035271767244093</v>
      </c>
      <c r="AB306" s="334">
        <f t="shared" si="192"/>
        <v>1.7300359346318359E-3</v>
      </c>
      <c r="AC306" s="326">
        <f t="shared" si="193"/>
        <v>1.7300359346318359E-3</v>
      </c>
      <c r="AD306" s="326">
        <f t="shared" si="194"/>
        <v>-11.560453514080415</v>
      </c>
      <c r="AE306" s="326">
        <f t="shared" si="195"/>
        <v>-109.10946673648729</v>
      </c>
      <c r="AF306" s="326">
        <f t="shared" si="196"/>
        <v>1017.9410424999198</v>
      </c>
      <c r="AG306" s="326">
        <f t="shared" si="197"/>
        <v>1016.5522410798609</v>
      </c>
      <c r="AH306" s="326">
        <f t="shared" si="198"/>
        <v>1.9839617624376591</v>
      </c>
      <c r="AI306" s="326">
        <f t="shared" si="199"/>
        <v>0.73886487294461378</v>
      </c>
      <c r="AJ306" s="391">
        <f t="shared" si="200"/>
        <v>1.2489821358359399</v>
      </c>
      <c r="AK306" s="335">
        <f t="shared" si="201"/>
        <v>0.45879540797399621</v>
      </c>
      <c r="AL306" s="41">
        <f t="shared" si="202"/>
        <v>0.18962427404207507</v>
      </c>
      <c r="AM306" s="8" cm="1">
        <f t="array" ref="AM306">Balance($B$8,$B$11,$B$12,$H$7,B306,AK306,AL306)</f>
        <v>3.4203452766239817</v>
      </c>
      <c r="AN306" s="8" cm="1">
        <f t="array" ref="AN306">getStorageByWaterLevel(B305)</f>
        <v>1.4522676195934054</v>
      </c>
    </row>
    <row r="307" spans="1:40" x14ac:dyDescent="0.25">
      <c r="A307" s="39"/>
      <c r="B307" s="326">
        <f t="shared" si="172"/>
        <v>1017.9410424999198</v>
      </c>
      <c r="C307" s="326">
        <f t="shared" si="173"/>
        <v>1016.5522410798609</v>
      </c>
      <c r="D307" s="326">
        <f t="shared" si="174"/>
        <v>1.9839617624376591</v>
      </c>
      <c r="E307" s="326">
        <f t="shared" si="139"/>
        <v>19.465367399254241</v>
      </c>
      <c r="F307" s="326">
        <f t="shared" si="175"/>
        <v>19.465367399254241</v>
      </c>
      <c r="G307" s="326">
        <f t="shared" si="176"/>
        <v>44.225420756636453</v>
      </c>
      <c r="H307" s="311">
        <f t="shared" si="177"/>
        <v>0.02</v>
      </c>
      <c r="I307" s="326">
        <f t="shared" si="178"/>
        <v>1.1110411360471517</v>
      </c>
      <c r="J307" s="326">
        <f t="shared" si="137"/>
        <v>42.18</v>
      </c>
      <c r="K307" s="333">
        <f t="shared" si="179"/>
        <v>1</v>
      </c>
      <c r="L307" s="321">
        <f t="shared" si="180"/>
        <v>2.0039617624376591</v>
      </c>
      <c r="M307" s="321">
        <f t="shared" si="181"/>
        <v>1.9939617624376591</v>
      </c>
      <c r="N307" s="326">
        <f t="shared" si="182"/>
        <v>2.8310354008211469E-2</v>
      </c>
      <c r="O307" s="326">
        <f t="shared" si="183"/>
        <v>1.0016492211610967E-3</v>
      </c>
      <c r="P307" s="330">
        <f t="shared" si="140"/>
        <v>33.858997890140955</v>
      </c>
      <c r="Q307" s="326">
        <f t="shared" si="184"/>
        <v>1.3825860706707829</v>
      </c>
      <c r="R307" s="276">
        <f>IF(H307&gt;0, rate1(1,$L$52,$L$51,$L$54,L307,$L$53,$L$50,P307),"")</f>
        <v>2353.6239225020627</v>
      </c>
      <c r="S307" s="321">
        <f t="shared" si="185"/>
        <v>0.58646142300628124</v>
      </c>
      <c r="T307" s="321">
        <f t="shared" si="186"/>
        <v>6.8458798243244606E-2</v>
      </c>
      <c r="U307" s="326">
        <f t="shared" si="187"/>
        <v>1.9839617624376591</v>
      </c>
      <c r="V307" s="334">
        <f t="shared" si="188"/>
        <v>1.9839617624376591</v>
      </c>
      <c r="W307" s="326">
        <f t="shared" si="189"/>
        <v>2.3682500410293628E-4</v>
      </c>
      <c r="X307" s="326">
        <f t="shared" si="190"/>
        <v>0.73045001291077938</v>
      </c>
      <c r="Y307" s="326">
        <f t="shared" si="141"/>
        <v>33.52023418165961</v>
      </c>
      <c r="Z307" s="107">
        <f>IF(H307&gt;0, rate1(1,$L$52,$L$51,$L$54,U307,$L$53,$L$50,Y307),"")</f>
        <v>2335.5754937824054</v>
      </c>
      <c r="AA307" s="334">
        <f t="shared" si="191"/>
        <v>0.31223453266045204</v>
      </c>
      <c r="AB307" s="334">
        <f t="shared" si="192"/>
        <v>3.4433977183971702E-4</v>
      </c>
      <c r="AC307" s="326">
        <f t="shared" si="193"/>
        <v>6.8458798243244606E-2</v>
      </c>
      <c r="AD307" s="326">
        <f t="shared" si="194"/>
        <v>0.29214652481828463</v>
      </c>
      <c r="AE307" s="326">
        <f t="shared" si="195"/>
        <v>337.734631946192</v>
      </c>
      <c r="AF307" s="326">
        <f t="shared" si="196"/>
        <v>1017.9008940556848</v>
      </c>
      <c r="AG307" s="326">
        <f t="shared" si="197"/>
        <v>1016.4837822816177</v>
      </c>
      <c r="AH307" s="326">
        <f t="shared" si="198"/>
        <v>2.0040810192761191</v>
      </c>
      <c r="AI307" s="326">
        <f t="shared" si="199"/>
        <v>29.086549294786327</v>
      </c>
      <c r="AJ307" s="391">
        <f t="shared" si="200"/>
        <v>1.2570617328622693</v>
      </c>
      <c r="AK307" s="335">
        <f t="shared" si="201"/>
        <v>0.45882711029517792</v>
      </c>
      <c r="AL307" s="41">
        <f t="shared" si="202"/>
        <v>0.18965543936241588</v>
      </c>
      <c r="AM307" s="8" cm="1">
        <f t="array" ref="AM307">Balance($B$8,$B$11,$B$12,$H$7,B307,AK307,AL307)</f>
        <v>3.4412892349772188</v>
      </c>
      <c r="AN307" s="8" cm="1">
        <f t="array" ref="AN307">getStorageByWaterLevel(B306)</f>
        <v>1.5286002999414174</v>
      </c>
    </row>
    <row r="308" spans="1:40" x14ac:dyDescent="0.25">
      <c r="A308" s="39"/>
      <c r="B308" s="326">
        <f t="shared" si="172"/>
        <v>1017.9008940556848</v>
      </c>
      <c r="C308" s="326">
        <f t="shared" si="173"/>
        <v>1016.4837822816177</v>
      </c>
      <c r="D308" s="326">
        <f t="shared" si="174"/>
        <v>2.0040810192761191</v>
      </c>
      <c r="E308" s="326">
        <f t="shared" si="139"/>
        <v>19.465367399254241</v>
      </c>
      <c r="F308" s="326">
        <f t="shared" si="175"/>
        <v>19.465367399254241</v>
      </c>
      <c r="G308" s="326">
        <f t="shared" si="176"/>
        <v>45.570942578963688</v>
      </c>
      <c r="H308" s="311">
        <f t="shared" si="177"/>
        <v>0.02</v>
      </c>
      <c r="I308" s="326">
        <f t="shared" si="178"/>
        <v>1.133689419253733</v>
      </c>
      <c r="J308" s="326">
        <f t="shared" si="137"/>
        <v>42.18</v>
      </c>
      <c r="K308" s="333">
        <f t="shared" si="179"/>
        <v>1</v>
      </c>
      <c r="L308" s="321">
        <f t="shared" si="180"/>
        <v>2.0240810192761192</v>
      </c>
      <c r="M308" s="321">
        <f t="shared" si="181"/>
        <v>2.0140810192761194</v>
      </c>
      <c r="N308" s="326">
        <f t="shared" si="182"/>
        <v>2.8599158194652752E-2</v>
      </c>
      <c r="O308" s="326">
        <f t="shared" si="183"/>
        <v>1.0016492211610967E-3</v>
      </c>
      <c r="P308" s="330">
        <f t="shared" si="140"/>
        <v>34.314361751175745</v>
      </c>
      <c r="Q308" s="326">
        <f t="shared" si="184"/>
        <v>2.7145875871462977</v>
      </c>
      <c r="R308" s="276">
        <f>IF(H308&gt;0, rate1(1,$L$52,$L$51,$L$54,L308,$L$53,$L$50,P308),"")</f>
        <v>2377.7509968370268</v>
      </c>
      <c r="S308" s="321">
        <f t="shared" si="185"/>
        <v>1.1397820910564116</v>
      </c>
      <c r="T308" s="321">
        <f t="shared" si="186"/>
        <v>-0.20459815687770075</v>
      </c>
      <c r="U308" s="326">
        <f t="shared" si="187"/>
        <v>2.0040810192761191</v>
      </c>
      <c r="V308" s="334">
        <f t="shared" si="188"/>
        <v>2.0040810192761191</v>
      </c>
      <c r="W308" s="326">
        <f t="shared" si="189"/>
        <v>2.416526199233715E-4</v>
      </c>
      <c r="X308" s="326">
        <f t="shared" si="190"/>
        <v>2.0491915208734923</v>
      </c>
      <c r="Y308" s="326">
        <f t="shared" si="141"/>
        <v>33.974463055213512</v>
      </c>
      <c r="Z308" s="107">
        <f>IF(H308&gt;0, rate1(1,$L$52,$L$51,$L$54,U308,$L$53,$L$50,Y308),"")</f>
        <v>2359.7561910812242</v>
      </c>
      <c r="AA308" s="334">
        <f t="shared" si="191"/>
        <v>0.86696139332855371</v>
      </c>
      <c r="AB308" s="334">
        <f t="shared" si="192"/>
        <v>1.8164097322528315E-3</v>
      </c>
      <c r="AC308" s="326">
        <f t="shared" si="193"/>
        <v>1.8164097322528315E-3</v>
      </c>
      <c r="AD308" s="326">
        <f t="shared" si="194"/>
        <v>11.010731579374813</v>
      </c>
      <c r="AE308" s="326">
        <f t="shared" si="195"/>
        <v>305.04598601241366</v>
      </c>
      <c r="AF308" s="326">
        <f t="shared" si="196"/>
        <v>1017.9276768041473</v>
      </c>
      <c r="AG308" s="326">
        <f t="shared" si="197"/>
        <v>1016.4819658718854</v>
      </c>
      <c r="AH308" s="326">
        <f t="shared" si="198"/>
        <v>2.0242024874063702</v>
      </c>
      <c r="AI308" s="326">
        <f t="shared" si="199"/>
        <v>0.76391923909151438</v>
      </c>
      <c r="AJ308" s="391">
        <f t="shared" si="200"/>
        <v>1.2572739326509059</v>
      </c>
      <c r="AK308" s="335">
        <f t="shared" si="201"/>
        <v>0.46011347517609852</v>
      </c>
      <c r="AL308" s="41">
        <f t="shared" si="202"/>
        <v>0.19088231001166997</v>
      </c>
      <c r="AM308" s="8" cm="1">
        <f t="array" ref="AM308">Balance($B$8,$B$11,$B$12,$H$7,B308,AK308,AL308)</f>
        <v>3.4604521760256151</v>
      </c>
      <c r="AN308" s="8" cm="1">
        <f t="array" ref="AN308">getStorageByWaterLevel(B307)</f>
        <v>1.5383178517144471</v>
      </c>
    </row>
    <row r="309" spans="1:40" x14ac:dyDescent="0.25">
      <c r="A309" s="39"/>
      <c r="B309" s="326">
        <f t="shared" si="172"/>
        <v>1017.9276768041473</v>
      </c>
      <c r="C309" s="326">
        <f t="shared" si="173"/>
        <v>1016.4819658718854</v>
      </c>
      <c r="D309" s="326">
        <f t="shared" si="174"/>
        <v>2.0242024874063702</v>
      </c>
      <c r="E309" s="326">
        <f t="shared" si="139"/>
        <v>19.465367399254241</v>
      </c>
      <c r="F309" s="326">
        <f t="shared" si="175"/>
        <v>19.465367399254241</v>
      </c>
      <c r="G309" s="326">
        <f t="shared" si="176"/>
        <v>44.24158697854201</v>
      </c>
      <c r="H309" s="311">
        <f t="shared" si="177"/>
        <v>0.02</v>
      </c>
      <c r="I309" s="326">
        <f t="shared" si="178"/>
        <v>1.1565687458094545</v>
      </c>
      <c r="J309" s="326">
        <f t="shared" si="137"/>
        <v>42.18</v>
      </c>
      <c r="K309" s="333">
        <f t="shared" si="179"/>
        <v>-1</v>
      </c>
      <c r="L309" s="321">
        <f t="shared" si="180"/>
        <v>2.0042024874063702</v>
      </c>
      <c r="M309" s="321">
        <f t="shared" si="181"/>
        <v>2.0142024874063704</v>
      </c>
      <c r="N309" s="326">
        <f t="shared" si="182"/>
        <v>-2.8253837222845135E-2</v>
      </c>
      <c r="O309" s="326">
        <f t="shared" si="183"/>
        <v>1.0016492211610967E-3</v>
      </c>
      <c r="P309" s="330">
        <f t="shared" si="140"/>
        <v>34.090922037232758</v>
      </c>
      <c r="Q309" s="326">
        <f t="shared" si="184"/>
        <v>2.7227107814720597</v>
      </c>
      <c r="R309" s="276">
        <f>IF(H309&gt;0, rate1(1,$L$52,$L$51,$L$54,L309,$L$53,$L$50,P309),"")</f>
        <v>2365.9312852772046</v>
      </c>
      <c r="S309" s="321">
        <f t="shared" si="185"/>
        <v>1.1489039599507309</v>
      </c>
      <c r="T309" s="321">
        <f t="shared" si="186"/>
        <v>0.18974537166233668</v>
      </c>
      <c r="U309" s="326">
        <f t="shared" si="187"/>
        <v>2.0242024874063702</v>
      </c>
      <c r="V309" s="334">
        <f t="shared" si="188"/>
        <v>2.0242024874063702</v>
      </c>
      <c r="W309" s="326">
        <f t="shared" si="189"/>
        <v>2.4652948400039065E-4</v>
      </c>
      <c r="X309" s="326">
        <f t="shared" si="190"/>
        <v>3.3948280655808887</v>
      </c>
      <c r="Y309" s="326">
        <f t="shared" si="141"/>
        <v>34.430267744565072</v>
      </c>
      <c r="Z309" s="107">
        <f>IF(H309&gt;0, rate1(1,$L$52,$L$51,$L$54,U309,$L$53,$L$50,Y309),"")</f>
        <v>2383.8678887902761</v>
      </c>
      <c r="AA309" s="334">
        <f t="shared" si="191"/>
        <v>1.4217392153847981</v>
      </c>
      <c r="AB309" s="334">
        <f t="shared" si="192"/>
        <v>-5.8455432885333003E-4</v>
      </c>
      <c r="AC309" s="326">
        <f t="shared" si="193"/>
        <v>0.18974537166233668</v>
      </c>
      <c r="AD309" s="326">
        <f t="shared" si="194"/>
        <v>-0.10540441553215435</v>
      </c>
      <c r="AE309" s="326">
        <f t="shared" si="195"/>
        <v>-116.05797267054369</v>
      </c>
      <c r="AF309" s="326">
        <f t="shared" si="196"/>
        <v>1017.7096775952621</v>
      </c>
      <c r="AG309" s="326">
        <f t="shared" si="197"/>
        <v>1016.2922205002232</v>
      </c>
      <c r="AH309" s="326">
        <f t="shared" si="198"/>
        <v>2.0043251810505023</v>
      </c>
      <c r="AI309" s="326">
        <f t="shared" si="199"/>
        <v>80.199020505409621</v>
      </c>
      <c r="AJ309" s="391">
        <f t="shared" si="200"/>
        <v>1.2795514383468531</v>
      </c>
      <c r="AK309" s="335">
        <f t="shared" si="201"/>
        <v>0.46014828769587812</v>
      </c>
      <c r="AL309" s="41">
        <f t="shared" si="202"/>
        <v>0.19091453212517484</v>
      </c>
      <c r="AM309" s="8" cm="1">
        <f t="array" ref="AM309">Balance($B$8,$B$11,$B$12,$H$7,B309,AK309,AL309)</f>
        <v>3.4410685923245286</v>
      </c>
      <c r="AN309" s="8" cm="1">
        <f t="array" ref="AN309">getStorageByWaterLevel(B308)</f>
        <v>1.5515022385001174</v>
      </c>
    </row>
    <row r="310" spans="1:40" x14ac:dyDescent="0.25">
      <c r="A310" s="39"/>
      <c r="B310" s="326">
        <f t="shared" si="172"/>
        <v>1017.7096775952621</v>
      </c>
      <c r="C310" s="326">
        <f t="shared" si="173"/>
        <v>1016.2922205002232</v>
      </c>
      <c r="D310" s="326">
        <f t="shared" si="174"/>
        <v>2.0043251810505023</v>
      </c>
      <c r="E310" s="326">
        <f t="shared" si="139"/>
        <v>19.465367399254241</v>
      </c>
      <c r="F310" s="326">
        <f t="shared" si="175"/>
        <v>19.465367399254241</v>
      </c>
      <c r="G310" s="326">
        <f t="shared" si="176"/>
        <v>42.938196152182414</v>
      </c>
      <c r="H310" s="311">
        <f t="shared" si="177"/>
        <v>0.02</v>
      </c>
      <c r="I310" s="326">
        <f t="shared" si="178"/>
        <v>1.1339656760311301</v>
      </c>
      <c r="J310" s="326">
        <f t="shared" si="137"/>
        <v>42.18</v>
      </c>
      <c r="K310" s="333">
        <f t="shared" si="179"/>
        <v>-1</v>
      </c>
      <c r="L310" s="321">
        <f t="shared" si="180"/>
        <v>1.9843251810505023</v>
      </c>
      <c r="M310" s="321">
        <f t="shared" si="181"/>
        <v>1.9943251810505023</v>
      </c>
      <c r="N310" s="326">
        <f t="shared" si="182"/>
        <v>-2.7978093680545157E-2</v>
      </c>
      <c r="O310" s="326">
        <f t="shared" si="183"/>
        <v>1.0016492211610967E-3</v>
      </c>
      <c r="P310" s="330">
        <f t="shared" si="140"/>
        <v>33.641764093429678</v>
      </c>
      <c r="Q310" s="326">
        <f t="shared" si="184"/>
        <v>1.4064095067707569</v>
      </c>
      <c r="R310" s="276">
        <f>IF(H310&gt;0, rate1(1,$L$52,$L$51,$L$54,L310,$L$53,$L$50,P310),"")</f>
        <v>2342.0600760338675</v>
      </c>
      <c r="S310" s="321">
        <f t="shared" si="185"/>
        <v>0.59951230963569335</v>
      </c>
      <c r="T310" s="321">
        <f t="shared" si="186"/>
        <v>-6.9860059007293515E-2</v>
      </c>
      <c r="U310" s="326">
        <f t="shared" si="187"/>
        <v>2.0043251810505023</v>
      </c>
      <c r="V310" s="334">
        <f t="shared" si="188"/>
        <v>2.0043251810505023</v>
      </c>
      <c r="W310" s="326">
        <f t="shared" si="189"/>
        <v>2.4171150569118893E-4</v>
      </c>
      <c r="X310" s="326">
        <f t="shared" si="190"/>
        <v>2.0653591211458817</v>
      </c>
      <c r="Y310" s="326">
        <f t="shared" si="141"/>
        <v>33.979984842400924</v>
      </c>
      <c r="Z310" s="107">
        <f>IF(H310&gt;0, rate1(1,$L$52,$L$51,$L$54,U310,$L$53,$L$50,Y310),"")</f>
        <v>2360.0492026440397</v>
      </c>
      <c r="AA310" s="334">
        <f t="shared" si="191"/>
        <v>0.87369301167603597</v>
      </c>
      <c r="AB310" s="334">
        <f t="shared" si="192"/>
        <v>1.9136827573722568E-3</v>
      </c>
      <c r="AC310" s="326">
        <f t="shared" si="193"/>
        <v>1.9136827573722568E-3</v>
      </c>
      <c r="AD310" s="326">
        <f t="shared" si="194"/>
        <v>-10.451053040506402</v>
      </c>
      <c r="AE310" s="326">
        <f t="shared" si="195"/>
        <v>-107.95888205019099</v>
      </c>
      <c r="AF310" s="326">
        <f t="shared" si="196"/>
        <v>1017.6797858188241</v>
      </c>
      <c r="AG310" s="326">
        <f t="shared" si="197"/>
        <v>1016.2903068174658</v>
      </c>
      <c r="AH310" s="326">
        <f t="shared" si="198"/>
        <v>1.9844456802400128</v>
      </c>
      <c r="AI310" s="326">
        <f t="shared" si="199"/>
        <v>0.81709379573770757</v>
      </c>
      <c r="AJ310" s="391">
        <f t="shared" si="200"/>
        <v>1.2797784088456692</v>
      </c>
      <c r="AK310" s="335">
        <f t="shared" si="201"/>
        <v>0.46369641963716207</v>
      </c>
      <c r="AL310" s="41">
        <f t="shared" si="202"/>
        <v>0.19429732681009301</v>
      </c>
      <c r="AM310" s="8" cm="1">
        <f t="array" ref="AM310">Balance($B$8,$B$11,$B$12,$H$7,B310,AK310,AL310)</f>
        <v>3.5711570184551333</v>
      </c>
      <c r="AN310" s="8" cm="1">
        <f t="array" ref="AN310">getStorageByWaterLevel(B309)</f>
        <v>1.5427007923042027</v>
      </c>
    </row>
    <row r="311" spans="1:40" x14ac:dyDescent="0.25">
      <c r="A311" s="39"/>
      <c r="B311" s="326">
        <f t="shared" si="172"/>
        <v>1017.6797858188241</v>
      </c>
      <c r="C311" s="326">
        <f t="shared" si="173"/>
        <v>1016.2903068174658</v>
      </c>
      <c r="D311" s="326">
        <f t="shared" si="174"/>
        <v>1.9844456802400128</v>
      </c>
      <c r="E311" s="326">
        <f t="shared" si="139"/>
        <v>19.465367399254241</v>
      </c>
      <c r="F311" s="326">
        <f t="shared" si="175"/>
        <v>19.465367399254241</v>
      </c>
      <c r="G311" s="326">
        <f t="shared" si="176"/>
        <v>44.257468854822832</v>
      </c>
      <c r="H311" s="311">
        <f t="shared" si="177"/>
        <v>0.02</v>
      </c>
      <c r="I311" s="326">
        <f t="shared" si="178"/>
        <v>1.1115832010867053</v>
      </c>
      <c r="J311" s="326">
        <f t="shared" si="137"/>
        <v>42.18</v>
      </c>
      <c r="K311" s="333">
        <f t="shared" si="179"/>
        <v>1</v>
      </c>
      <c r="L311" s="321">
        <f t="shared" si="180"/>
        <v>2.0044456802400128</v>
      </c>
      <c r="M311" s="321">
        <f t="shared" si="181"/>
        <v>1.9944456802400128</v>
      </c>
      <c r="N311" s="326">
        <f t="shared" si="182"/>
        <v>2.8317299890263214E-2</v>
      </c>
      <c r="O311" s="326">
        <f t="shared" si="183"/>
        <v>1.0016492211610967E-3</v>
      </c>
      <c r="P311" s="330">
        <f t="shared" si="140"/>
        <v>33.869932618805734</v>
      </c>
      <c r="Q311" s="326">
        <f t="shared" si="184"/>
        <v>1.4143105919315175</v>
      </c>
      <c r="R311" s="276">
        <f>IF(H311&gt;0, rate1(1,$L$52,$L$51,$L$54,L311,$L$53,$L$50,P311),"")</f>
        <v>2354.2050797053389</v>
      </c>
      <c r="S311" s="321">
        <f t="shared" si="185"/>
        <v>0.59977014476762425</v>
      </c>
      <c r="T311" s="321">
        <f t="shared" si="186"/>
        <v>7.0752592591629693E-2</v>
      </c>
      <c r="U311" s="326">
        <f t="shared" si="187"/>
        <v>1.9844456802400128</v>
      </c>
      <c r="V311" s="334">
        <f t="shared" si="188"/>
        <v>1.9844456802400128</v>
      </c>
      <c r="W311" s="326">
        <f t="shared" si="189"/>
        <v>2.3694054847966939E-4</v>
      </c>
      <c r="X311" s="326">
        <f t="shared" si="190"/>
        <v>0.76185716459747255</v>
      </c>
      <c r="Y311" s="326">
        <f t="shared" si="141"/>
        <v>33.531141521995664</v>
      </c>
      <c r="Z311" s="107">
        <f>IF(H311&gt;0, rate1(1,$L$52,$L$51,$L$54,U311,$L$53,$L$50,Y311),"")</f>
        <v>2336.1579352350604</v>
      </c>
      <c r="AA311" s="334">
        <f t="shared" si="191"/>
        <v>0.32557848549308788</v>
      </c>
      <c r="AB311" s="334">
        <f t="shared" si="192"/>
        <v>3.5132412502128296E-4</v>
      </c>
      <c r="AC311" s="326">
        <f t="shared" si="193"/>
        <v>7.0752592591629693E-2</v>
      </c>
      <c r="AD311" s="326">
        <f t="shared" si="194"/>
        <v>0.28267515390476416</v>
      </c>
      <c r="AE311" s="326">
        <f t="shared" si="195"/>
        <v>295.42530266920005</v>
      </c>
      <c r="AF311" s="326">
        <f t="shared" si="196"/>
        <v>1017.6373505261228</v>
      </c>
      <c r="AG311" s="326">
        <f t="shared" si="197"/>
        <v>1016.2195542248742</v>
      </c>
      <c r="AH311" s="326">
        <f t="shared" si="198"/>
        <v>2.0045649903823062</v>
      </c>
      <c r="AI311" s="326">
        <f t="shared" si="199"/>
        <v>30.053708235344285</v>
      </c>
      <c r="AJ311" s="391">
        <f t="shared" si="200"/>
        <v>1.2881266611332649</v>
      </c>
      <c r="AK311" s="335">
        <f t="shared" si="201"/>
        <v>0.46373150417083819</v>
      </c>
      <c r="AL311" s="41">
        <f t="shared" si="202"/>
        <v>0.19433179182639723</v>
      </c>
      <c r="AM311" s="8" cm="1">
        <f t="array" ref="AM311">Balance($B$8,$B$11,$B$12,$H$7,B311,AK311,AL311)</f>
        <v>3.5925638666158357</v>
      </c>
      <c r="AN311" s="8" cm="1">
        <f t="array" ref="AN311">getStorageByWaterLevel(B310)</f>
        <v>1.615066357865407</v>
      </c>
    </row>
    <row r="312" spans="1:40" x14ac:dyDescent="0.25">
      <c r="A312" s="39"/>
      <c r="B312" s="326">
        <f t="shared" si="172"/>
        <v>1017.6373505261228</v>
      </c>
      <c r="C312" s="326">
        <f t="shared" si="173"/>
        <v>1016.2195542248742</v>
      </c>
      <c r="D312" s="326">
        <f t="shared" si="174"/>
        <v>2.0045649903823062</v>
      </c>
      <c r="E312" s="326">
        <f t="shared" si="139"/>
        <v>19.465367399254241</v>
      </c>
      <c r="F312" s="326">
        <f t="shared" si="175"/>
        <v>19.465367399254241</v>
      </c>
      <c r="G312" s="326">
        <f t="shared" si="176"/>
        <v>45.603640957073317</v>
      </c>
      <c r="H312" s="311">
        <f t="shared" si="177"/>
        <v>0.02</v>
      </c>
      <c r="I312" s="326">
        <f t="shared" si="178"/>
        <v>1.1342370409988689</v>
      </c>
      <c r="J312" s="326">
        <f t="shared" si="137"/>
        <v>42.18</v>
      </c>
      <c r="K312" s="333">
        <f t="shared" si="179"/>
        <v>1</v>
      </c>
      <c r="L312" s="321">
        <f t="shared" si="180"/>
        <v>2.0245649903823062</v>
      </c>
      <c r="M312" s="321">
        <f t="shared" si="181"/>
        <v>2.014564990382306</v>
      </c>
      <c r="N312" s="326">
        <f t="shared" si="182"/>
        <v>2.86061060135121E-2</v>
      </c>
      <c r="O312" s="326">
        <f t="shared" si="183"/>
        <v>1.0016492211610967E-3</v>
      </c>
      <c r="P312" s="330">
        <f t="shared" si="140"/>
        <v>34.325334321833587</v>
      </c>
      <c r="Q312" s="326">
        <f t="shared" si="184"/>
        <v>2.7469590326640514</v>
      </c>
      <c r="R312" s="276">
        <f>IF(H312&gt;0, rate1(1,$L$52,$L$51,$L$54,L312,$L$53,$L$50,P312),"")</f>
        <v>2378.3304908402934</v>
      </c>
      <c r="S312" s="321">
        <f t="shared" si="185"/>
        <v>1.1530929614266252</v>
      </c>
      <c r="T312" s="321">
        <f t="shared" si="186"/>
        <v>-0.18685448205417668</v>
      </c>
      <c r="U312" s="326">
        <f t="shared" si="187"/>
        <v>2.0045649903823062</v>
      </c>
      <c r="V312" s="334">
        <f t="shared" si="188"/>
        <v>2.0045649903823062</v>
      </c>
      <c r="W312" s="326">
        <f t="shared" si="189"/>
        <v>2.417693487428707E-4</v>
      </c>
      <c r="X312" s="326">
        <f t="shared" si="190"/>
        <v>2.0812423515532217</v>
      </c>
      <c r="Y312" s="326">
        <f t="shared" si="141"/>
        <v>33.985408416573499</v>
      </c>
      <c r="Z312" s="107">
        <f>IF(H312&gt;0, rate1(1,$L$52,$L$51,$L$54,U312,$L$53,$L$50,Y312),"")</f>
        <v>2360.3369806923847</v>
      </c>
      <c r="AA312" s="334">
        <f t="shared" si="191"/>
        <v>0.88030463070996956</v>
      </c>
      <c r="AB312" s="334">
        <f t="shared" si="192"/>
        <v>2.0198721987067544E-3</v>
      </c>
      <c r="AC312" s="326">
        <f t="shared" si="193"/>
        <v>2.0198721987067544E-3</v>
      </c>
      <c r="AD312" s="326">
        <f t="shared" si="194"/>
        <v>9.9016165541588332</v>
      </c>
      <c r="AE312" s="326">
        <f t="shared" si="195"/>
        <v>264.35661971782991</v>
      </c>
      <c r="AF312" s="326">
        <f t="shared" si="196"/>
        <v>1017.6639367599375</v>
      </c>
      <c r="AG312" s="326">
        <f t="shared" si="197"/>
        <v>1016.2175343526754</v>
      </c>
      <c r="AH312" s="326">
        <f t="shared" si="198"/>
        <v>2.0246865115840298</v>
      </c>
      <c r="AI312" s="326">
        <f t="shared" si="199"/>
        <v>0.84928154707090719</v>
      </c>
      <c r="AJ312" s="391">
        <f t="shared" si="200"/>
        <v>1.2883625726741179</v>
      </c>
      <c r="AK312" s="335">
        <f t="shared" si="201"/>
        <v>0.46506160522703588</v>
      </c>
      <c r="AL312" s="41">
        <f t="shared" si="202"/>
        <v>0.19559945723976405</v>
      </c>
      <c r="AM312" s="8" cm="1">
        <f t="array" ref="AM312">Balance($B$8,$B$11,$B$12,$H$7,B312,AK312,AL312)</f>
        <v>3.6132215932861111</v>
      </c>
      <c r="AN312" s="8" cm="1">
        <f t="array" ref="AN312">getStorageByWaterLevel(B311)</f>
        <v>1.6251180606238314</v>
      </c>
    </row>
    <row r="313" spans="1:40" x14ac:dyDescent="0.25">
      <c r="A313" s="39"/>
      <c r="B313" s="326">
        <f t="shared" si="172"/>
        <v>1017.6639367599375</v>
      </c>
      <c r="C313" s="326">
        <f t="shared" si="173"/>
        <v>1016.2175343526754</v>
      </c>
      <c r="D313" s="326">
        <f t="shared" si="174"/>
        <v>2.0246865115840298</v>
      </c>
      <c r="E313" s="326">
        <f t="shared" si="139"/>
        <v>19.465367399254241</v>
      </c>
      <c r="F313" s="326">
        <f t="shared" si="175"/>
        <v>19.465367399254241</v>
      </c>
      <c r="G313" s="326">
        <f t="shared" si="176"/>
        <v>44.273649933316641</v>
      </c>
      <c r="H313" s="311">
        <f t="shared" si="177"/>
        <v>0.02</v>
      </c>
      <c r="I313" s="326">
        <f t="shared" si="178"/>
        <v>1.157121925809679</v>
      </c>
      <c r="J313" s="326">
        <f t="shared" si="137"/>
        <v>42.18</v>
      </c>
      <c r="K313" s="333">
        <f t="shared" si="179"/>
        <v>-1</v>
      </c>
      <c r="L313" s="321">
        <f t="shared" si="180"/>
        <v>2.0046865115840298</v>
      </c>
      <c r="M313" s="321">
        <f t="shared" si="181"/>
        <v>2.0146865115840296</v>
      </c>
      <c r="N313" s="326">
        <f t="shared" si="182"/>
        <v>-2.8260551148377999E-2</v>
      </c>
      <c r="O313" s="326">
        <f t="shared" si="183"/>
        <v>1.0016492211610967E-3</v>
      </c>
      <c r="P313" s="330">
        <f t="shared" si="140"/>
        <v>34.10187788032367</v>
      </c>
      <c r="Q313" s="326">
        <f t="shared" si="184"/>
        <v>2.7550896823274442</v>
      </c>
      <c r="R313" s="276">
        <f>IF(H313&gt;0, rate1(1,$L$52,$L$51,$L$54,L313,$L$53,$L$50,P313),"")</f>
        <v>2366.5116917244627</v>
      </c>
      <c r="S313" s="321">
        <f t="shared" si="185"/>
        <v>1.1622817757694088</v>
      </c>
      <c r="T313" s="321">
        <f t="shared" si="186"/>
        <v>0.17414494643276696</v>
      </c>
      <c r="U313" s="326">
        <f t="shared" si="187"/>
        <v>2.0246865115840298</v>
      </c>
      <c r="V313" s="334">
        <f t="shared" si="188"/>
        <v>2.0246865115840298</v>
      </c>
      <c r="W313" s="326">
        <f t="shared" si="189"/>
        <v>2.4664739759483467E-4</v>
      </c>
      <c r="X313" s="326">
        <f t="shared" si="190"/>
        <v>3.4275292316318016</v>
      </c>
      <c r="Y313" s="326">
        <f t="shared" si="141"/>
        <v>34.441250888433274</v>
      </c>
      <c r="Z313" s="107">
        <f>IF(H313&gt;0, rate1(1,$L$52,$L$51,$L$54,U313,$L$53,$L$50,Y313),"")</f>
        <v>2384.4470105728842</v>
      </c>
      <c r="AA313" s="334">
        <f t="shared" si="191"/>
        <v>1.4350856907329144</v>
      </c>
      <c r="AB313" s="334">
        <f t="shared" si="192"/>
        <v>-5.6689383918682784E-4</v>
      </c>
      <c r="AC313" s="326">
        <f t="shared" si="193"/>
        <v>0.17414494643276696</v>
      </c>
      <c r="AD313" s="326">
        <f t="shared" si="194"/>
        <v>-0.11484685837680339</v>
      </c>
      <c r="AE313" s="326">
        <f t="shared" si="195"/>
        <v>-113.71695540968915</v>
      </c>
      <c r="AF313" s="326">
        <f t="shared" si="196"/>
        <v>1017.4615312623564</v>
      </c>
      <c r="AG313" s="326">
        <f t="shared" si="197"/>
        <v>1016.0433894062427</v>
      </c>
      <c r="AH313" s="326">
        <f t="shared" si="198"/>
        <v>2.0048092585408708</v>
      </c>
      <c r="AI313" s="326">
        <f t="shared" si="199"/>
        <v>73.587190395779785</v>
      </c>
      <c r="AJ313" s="391">
        <f t="shared" si="200"/>
        <v>1.3088034588951678</v>
      </c>
      <c r="AK313" s="335">
        <f t="shared" si="201"/>
        <v>0.46510033555777996</v>
      </c>
      <c r="AL313" s="41">
        <f t="shared" si="202"/>
        <v>0.19563527993541949</v>
      </c>
      <c r="AM313" s="8" cm="1">
        <f t="array" ref="AM313">Balance($B$8,$B$11,$B$12,$H$7,B313,AK313,AL313)</f>
        <v>3.59361721563346</v>
      </c>
      <c r="AN313" s="8" cm="1">
        <f t="array" ref="AN313">getStorageByWaterLevel(B312)</f>
        <v>1.6394412135000631</v>
      </c>
    </row>
    <row r="314" spans="1:40" x14ac:dyDescent="0.25">
      <c r="A314" s="39"/>
      <c r="B314" s="326">
        <f t="shared" si="172"/>
        <v>1017.4615312623564</v>
      </c>
      <c r="C314" s="326">
        <f t="shared" si="173"/>
        <v>1016.0433894062427</v>
      </c>
      <c r="D314" s="326">
        <f t="shared" si="174"/>
        <v>2.0048092585408708</v>
      </c>
      <c r="E314" s="326">
        <f t="shared" si="139"/>
        <v>19.465367399254241</v>
      </c>
      <c r="F314" s="326">
        <f t="shared" si="175"/>
        <v>19.465367399254241</v>
      </c>
      <c r="G314" s="326">
        <f t="shared" si="176"/>
        <v>42.969629795491372</v>
      </c>
      <c r="H314" s="311">
        <f t="shared" si="177"/>
        <v>0.02</v>
      </c>
      <c r="I314" s="326">
        <f t="shared" si="178"/>
        <v>1.1345134848909766</v>
      </c>
      <c r="J314" s="326">
        <f t="shared" si="137"/>
        <v>42.18</v>
      </c>
      <c r="K314" s="333">
        <f t="shared" si="179"/>
        <v>-1</v>
      </c>
      <c r="L314" s="321">
        <f t="shared" si="180"/>
        <v>1.9848092585408708</v>
      </c>
      <c r="M314" s="321">
        <f t="shared" si="181"/>
        <v>1.9948092585408708</v>
      </c>
      <c r="N314" s="326">
        <f t="shared" si="182"/>
        <v>-2.7984809503457164E-2</v>
      </c>
      <c r="O314" s="326">
        <f t="shared" si="183"/>
        <v>1.0016492211610967E-3</v>
      </c>
      <c r="P314" s="330">
        <f t="shared" si="140"/>
        <v>33.652684821119216</v>
      </c>
      <c r="Q314" s="326">
        <f t="shared" si="184"/>
        <v>1.4381560670082223</v>
      </c>
      <c r="R314" s="276">
        <f>IF(H314&gt;0, rate1(1,$L$52,$L$51,$L$54,L314,$L$53,$L$50,P314),"")</f>
        <v>2342.642245985488</v>
      </c>
      <c r="S314" s="321">
        <f t="shared" si="185"/>
        <v>0.61289261614481183</v>
      </c>
      <c r="T314" s="321">
        <f t="shared" si="186"/>
        <v>-7.2292109813968095E-2</v>
      </c>
      <c r="U314" s="326">
        <f t="shared" si="187"/>
        <v>2.0048092585408708</v>
      </c>
      <c r="V314" s="334">
        <f t="shared" si="188"/>
        <v>2.0048092585408708</v>
      </c>
      <c r="W314" s="326">
        <f t="shared" si="189"/>
        <v>2.4182827439789278E-4</v>
      </c>
      <c r="X314" s="326">
        <f t="shared" si="190"/>
        <v>2.0974248096869204</v>
      </c>
      <c r="Y314" s="326">
        <f t="shared" si="141"/>
        <v>33.990933055228716</v>
      </c>
      <c r="Z314" s="107">
        <f>IF(H314&gt;0, rate1(1,$L$52,$L$51,$L$54,U314,$L$53,$L$50,Y314),"")</f>
        <v>2360.6300989931956</v>
      </c>
      <c r="AA314" s="334">
        <f t="shared" si="191"/>
        <v>0.88703918019878036</v>
      </c>
      <c r="AB314" s="334">
        <f t="shared" si="192"/>
        <v>2.1408155042026509E-3</v>
      </c>
      <c r="AC314" s="326">
        <f t="shared" si="193"/>
        <v>2.1408155042026509E-3</v>
      </c>
      <c r="AD314" s="326">
        <f t="shared" si="194"/>
        <v>-9.3422342844293915</v>
      </c>
      <c r="AE314" s="326">
        <f t="shared" si="195"/>
        <v>-104.68670100937376</v>
      </c>
      <c r="AF314" s="326">
        <f t="shared" si="196"/>
        <v>1017.4314056373487</v>
      </c>
      <c r="AG314" s="326">
        <f t="shared" si="197"/>
        <v>1016.0412485907385</v>
      </c>
      <c r="AH314" s="326">
        <f t="shared" si="198"/>
        <v>1.9849298112913789</v>
      </c>
      <c r="AI314" s="326">
        <f t="shared" si="199"/>
        <v>0.91384653711905806</v>
      </c>
      <c r="AJ314" s="391">
        <f t="shared" si="200"/>
        <v>1.3090573051554786</v>
      </c>
      <c r="AK314" s="335">
        <f t="shared" si="201"/>
        <v>0.46835830906493903</v>
      </c>
      <c r="AL314" s="41">
        <f t="shared" si="202"/>
        <v>0.19873918762631348</v>
      </c>
      <c r="AM314" s="8" cm="1">
        <f t="array" ref="AM314">Balance($B$8,$B$11,$B$12,$H$7,B314,AK314,AL314)</f>
        <v>3.7162572122235074</v>
      </c>
      <c r="AN314" s="8" cm="1">
        <f t="array" ref="AN314">getStorageByWaterLevel(B313)</f>
        <v>1.630460244507685</v>
      </c>
    </row>
    <row r="315" spans="1:40" x14ac:dyDescent="0.25">
      <c r="A315" s="39"/>
      <c r="B315" s="326">
        <f t="shared" si="172"/>
        <v>1017.4314056373487</v>
      </c>
      <c r="C315" s="326">
        <f t="shared" si="173"/>
        <v>1016.0412485907385</v>
      </c>
      <c r="D315" s="326">
        <f t="shared" si="174"/>
        <v>1.9849298112913789</v>
      </c>
      <c r="E315" s="326">
        <f t="shared" si="139"/>
        <v>19.465367399254241</v>
      </c>
      <c r="F315" s="326">
        <f t="shared" si="175"/>
        <v>19.465367399254241</v>
      </c>
      <c r="G315" s="326">
        <f t="shared" si="176"/>
        <v>44.28954656432451</v>
      </c>
      <c r="H315" s="311">
        <f t="shared" si="177"/>
        <v>0.02</v>
      </c>
      <c r="I315" s="326">
        <f t="shared" si="178"/>
        <v>1.1121256372881363</v>
      </c>
      <c r="J315" s="326">
        <f t="shared" si="137"/>
        <v>42.18</v>
      </c>
      <c r="K315" s="333">
        <f t="shared" si="179"/>
        <v>1</v>
      </c>
      <c r="L315" s="321">
        <f t="shared" si="180"/>
        <v>2.0049298112913787</v>
      </c>
      <c r="M315" s="321">
        <f t="shared" si="181"/>
        <v>1.9949298112913789</v>
      </c>
      <c r="N315" s="326">
        <f t="shared" si="182"/>
        <v>2.8324248861367973E-2</v>
      </c>
      <c r="O315" s="326">
        <f t="shared" si="183"/>
        <v>1.0016492211610967E-3</v>
      </c>
      <c r="P315" s="330">
        <f t="shared" si="140"/>
        <v>33.88087305068337</v>
      </c>
      <c r="Q315" s="326">
        <f t="shared" si="184"/>
        <v>1.446064502030552</v>
      </c>
      <c r="R315" s="276">
        <f>IF(H315&gt;0, rate1(1,$L$52,$L$51,$L$54,L315,$L$53,$L$50,P315),"")</f>
        <v>2354.7864516187997</v>
      </c>
      <c r="S315" s="321">
        <f t="shared" si="185"/>
        <v>0.61308470140885096</v>
      </c>
      <c r="T315" s="321">
        <f t="shared" si="186"/>
        <v>7.3205295744322663E-2</v>
      </c>
      <c r="U315" s="326">
        <f t="shared" si="187"/>
        <v>1.9849298112913787</v>
      </c>
      <c r="V315" s="334">
        <f t="shared" si="188"/>
        <v>1.9849298112913787</v>
      </c>
      <c r="W315" s="326">
        <f t="shared" si="189"/>
        <v>2.3705617197133932E-4</v>
      </c>
      <c r="X315" s="326">
        <f t="shared" si="190"/>
        <v>0.79329348800838773</v>
      </c>
      <c r="Y315" s="326">
        <f t="shared" si="141"/>
        <v>33.542054557892229</v>
      </c>
      <c r="Z315" s="107">
        <f>IF(H315&gt;0, rate1(1,$L$52,$L$51,$L$54,U315,$L$53,$L$50,Y315),"")</f>
        <v>2336.7405922397688</v>
      </c>
      <c r="AA315" s="334">
        <f t="shared" si="191"/>
        <v>0.33892821838316134</v>
      </c>
      <c r="AB315" s="334">
        <f t="shared" si="192"/>
        <v>3.5859369370078268E-4</v>
      </c>
      <c r="AC315" s="326">
        <f t="shared" si="193"/>
        <v>7.3205295744322663E-2</v>
      </c>
      <c r="AD315" s="326">
        <f t="shared" si="194"/>
        <v>0.27320427841521389</v>
      </c>
      <c r="AE315" s="326">
        <f t="shared" si="195"/>
        <v>255.23383764634036</v>
      </c>
      <c r="AF315" s="326">
        <f t="shared" si="196"/>
        <v>1017.3865245904657</v>
      </c>
      <c r="AG315" s="326">
        <f t="shared" si="197"/>
        <v>1015.9680432949942</v>
      </c>
      <c r="AH315" s="326">
        <f t="shared" si="198"/>
        <v>2.0050491747552082</v>
      </c>
      <c r="AI315" s="326">
        <f t="shared" si="199"/>
        <v>31.087870279701001</v>
      </c>
      <c r="AJ315" s="391">
        <f t="shared" si="200"/>
        <v>1.3176928246776178</v>
      </c>
      <c r="AK315" s="335">
        <f t="shared" si="201"/>
        <v>0.4683975767123289</v>
      </c>
      <c r="AL315" s="41">
        <f t="shared" si="202"/>
        <v>0.19877773367324916</v>
      </c>
      <c r="AM315" s="8" cm="1">
        <f t="array" ref="AM315">Balance($B$8,$B$11,$B$12,$H$7,B315,AK315,AL315)</f>
        <v>3.7381309307037678</v>
      </c>
      <c r="AN315" s="8" cm="1">
        <f t="array" ref="AN315">getStorageByWaterLevel(B314)</f>
        <v>1.6994535498014689</v>
      </c>
    </row>
    <row r="316" spans="1:40" x14ac:dyDescent="0.25">
      <c r="A316" s="39"/>
      <c r="B316" s="326">
        <f t="shared" si="172"/>
        <v>1017.3865245904657</v>
      </c>
      <c r="C316" s="326">
        <f t="shared" si="173"/>
        <v>1015.9680432949942</v>
      </c>
      <c r="D316" s="326">
        <f t="shared" si="174"/>
        <v>2.0050491747552082</v>
      </c>
      <c r="E316" s="326">
        <f t="shared" si="139"/>
        <v>19.465367399254241</v>
      </c>
      <c r="F316" s="326">
        <f t="shared" si="175"/>
        <v>19.465367399254241</v>
      </c>
      <c r="G316" s="326">
        <f t="shared" si="176"/>
        <v>45.63636939157854</v>
      </c>
      <c r="H316" s="311">
        <f t="shared" si="177"/>
        <v>0.02</v>
      </c>
      <c r="I316" s="326">
        <f t="shared" si="178"/>
        <v>1.1347850363771614</v>
      </c>
      <c r="J316" s="326">
        <f t="shared" si="137"/>
        <v>42.18</v>
      </c>
      <c r="K316" s="333">
        <f t="shared" si="179"/>
        <v>1</v>
      </c>
      <c r="L316" s="321">
        <f t="shared" si="180"/>
        <v>2.0250491747552082</v>
      </c>
      <c r="M316" s="321">
        <f t="shared" si="181"/>
        <v>2.015049174755208</v>
      </c>
      <c r="N316" s="326">
        <f t="shared" si="182"/>
        <v>2.8613056922203839E-2</v>
      </c>
      <c r="O316" s="326">
        <f t="shared" si="183"/>
        <v>1.0016492211610967E-3</v>
      </c>
      <c r="P316" s="330">
        <f t="shared" si="140"/>
        <v>34.336312606563133</v>
      </c>
      <c r="Q316" s="326">
        <f t="shared" si="184"/>
        <v>2.7793603105813958</v>
      </c>
      <c r="R316" s="276">
        <f>IF(H316&gt;0, rate1(1,$L$52,$L$51,$L$54,L316,$L$53,$L$50,P316),"")</f>
        <v>2378.9101984445333</v>
      </c>
      <c r="S316" s="321">
        <f t="shared" si="185"/>
        <v>1.1664097618215505</v>
      </c>
      <c r="T316" s="321">
        <f t="shared" si="186"/>
        <v>-0.17194338005775792</v>
      </c>
      <c r="U316" s="326">
        <f t="shared" si="187"/>
        <v>2.0050491747552082</v>
      </c>
      <c r="V316" s="334">
        <f t="shared" si="188"/>
        <v>2.0050491747552082</v>
      </c>
      <c r="W316" s="326">
        <f t="shared" si="189"/>
        <v>2.418861572053288E-4</v>
      </c>
      <c r="X316" s="326">
        <f t="shared" si="190"/>
        <v>2.1133227960751455</v>
      </c>
      <c r="Y316" s="326">
        <f t="shared" si="141"/>
        <v>33.996359484359928</v>
      </c>
      <c r="Z316" s="107">
        <f>IF(H316&gt;0, rate1(1,$L$52,$L$51,$L$54,U316,$L$53,$L$50,Y316),"")</f>
        <v>2360.9179847392197</v>
      </c>
      <c r="AA316" s="334">
        <f t="shared" si="191"/>
        <v>0.8936537447146482</v>
      </c>
      <c r="AB316" s="334">
        <f t="shared" si="192"/>
        <v>2.2745150410448571E-3</v>
      </c>
      <c r="AC316" s="326">
        <f t="shared" si="193"/>
        <v>2.2745150410448571E-3</v>
      </c>
      <c r="AD316" s="326">
        <f t="shared" si="194"/>
        <v>8.7930832019525731</v>
      </c>
      <c r="AE316" s="326">
        <f t="shared" si="195"/>
        <v>225.75252467879847</v>
      </c>
      <c r="AF316" s="326">
        <f t="shared" si="196"/>
        <v>1017.4128631323468</v>
      </c>
      <c r="AG316" s="326">
        <f t="shared" si="197"/>
        <v>1015.9657687799532</v>
      </c>
      <c r="AH316" s="326">
        <f t="shared" si="198"/>
        <v>2.0251707490461079</v>
      </c>
      <c r="AI316" s="326">
        <f t="shared" si="199"/>
        <v>0.95611639419262839</v>
      </c>
      <c r="AJ316" s="391">
        <f t="shared" si="200"/>
        <v>1.3179584125648935</v>
      </c>
      <c r="AK316" s="335">
        <f t="shared" si="201"/>
        <v>0.4697744443906674</v>
      </c>
      <c r="AL316" s="41">
        <f t="shared" si="202"/>
        <v>0.20008902004164694</v>
      </c>
      <c r="AM316" s="8" cm="1">
        <f t="array" ref="AM316">Balance($B$8,$B$11,$B$12,$H$7,B316,AK316,AL316)</f>
        <v>3.7603915494730105</v>
      </c>
      <c r="AN316" s="8" cm="1">
        <f t="array" ref="AN316">getStorageByWaterLevel(B315)</f>
        <v>1.709844353608676</v>
      </c>
    </row>
    <row r="317" spans="1:40" x14ac:dyDescent="0.25">
      <c r="A317" s="39"/>
      <c r="B317" s="326">
        <f t="shared" si="172"/>
        <v>1017.4128631323468</v>
      </c>
      <c r="C317" s="326">
        <f t="shared" si="173"/>
        <v>1015.9657687799532</v>
      </c>
      <c r="D317" s="326">
        <f t="shared" si="174"/>
        <v>2.0251707490461079</v>
      </c>
      <c r="E317" s="326">
        <f t="shared" si="139"/>
        <v>19.465367399254241</v>
      </c>
      <c r="F317" s="326">
        <f t="shared" si="175"/>
        <v>19.465367399254241</v>
      </c>
      <c r="G317" s="326">
        <f t="shared" si="176"/>
        <v>44.305742513891552</v>
      </c>
      <c r="H317" s="311">
        <f t="shared" si="177"/>
        <v>0.02</v>
      </c>
      <c r="I317" s="326">
        <f t="shared" si="178"/>
        <v>1.1576754819148847</v>
      </c>
      <c r="J317" s="326">
        <f t="shared" si="137"/>
        <v>42.18</v>
      </c>
      <c r="K317" s="333">
        <f t="shared" si="179"/>
        <v>-1</v>
      </c>
      <c r="L317" s="321">
        <f t="shared" si="180"/>
        <v>2.0051707490461079</v>
      </c>
      <c r="M317" s="321">
        <f t="shared" si="181"/>
        <v>2.0151707490461082</v>
      </c>
      <c r="N317" s="326">
        <f t="shared" si="182"/>
        <v>-2.8267268004177559E-2</v>
      </c>
      <c r="O317" s="326">
        <f t="shared" si="183"/>
        <v>1.0016492211610967E-3</v>
      </c>
      <c r="P317" s="330">
        <f t="shared" si="140"/>
        <v>34.112839433049224</v>
      </c>
      <c r="Q317" s="326">
        <f t="shared" si="184"/>
        <v>2.7874984228409616</v>
      </c>
      <c r="R317" s="276">
        <f>IF(H317&gt;0, rate1(1,$L$52,$L$51,$L$54,L317,$L$53,$L$50,P317),"")</f>
        <v>2367.0923123332873</v>
      </c>
      <c r="S317" s="321">
        <f t="shared" si="185"/>
        <v>1.1756655100749536</v>
      </c>
      <c r="T317" s="321">
        <f t="shared" si="186"/>
        <v>0.16091529858147102</v>
      </c>
      <c r="U317" s="326">
        <f t="shared" si="187"/>
        <v>2.0251707490461079</v>
      </c>
      <c r="V317" s="334">
        <f t="shared" si="188"/>
        <v>2.0251707490461079</v>
      </c>
      <c r="W317" s="326">
        <f t="shared" si="189"/>
        <v>2.4676539135937148E-4</v>
      </c>
      <c r="X317" s="326">
        <f t="shared" si="190"/>
        <v>3.4602604566385651</v>
      </c>
      <c r="Y317" s="326">
        <f t="shared" si="141"/>
        <v>34.452239749584926</v>
      </c>
      <c r="Z317" s="107">
        <f>IF(H317&gt;0, rate1(1,$L$52,$L$51,$L$54,U317,$L$53,$L$50,Y317),"")</f>
        <v>2385.0263456841913</v>
      </c>
      <c r="AA317" s="334">
        <f t="shared" si="191"/>
        <v>1.4484381375044886</v>
      </c>
      <c r="AB317" s="334">
        <f t="shared" si="192"/>
        <v>-5.502774423526846E-4</v>
      </c>
      <c r="AC317" s="326">
        <f t="shared" si="193"/>
        <v>0.16091529858147102</v>
      </c>
      <c r="AD317" s="326">
        <f t="shared" si="194"/>
        <v>-0.12428899039623663</v>
      </c>
      <c r="AE317" s="326">
        <f t="shared" si="195"/>
        <v>-109.28834336407928</v>
      </c>
      <c r="AF317" s="326">
        <f t="shared" si="196"/>
        <v>1017.2236805657612</v>
      </c>
      <c r="AG317" s="326">
        <f t="shared" si="197"/>
        <v>1015.8048534813718</v>
      </c>
      <c r="AH317" s="326">
        <f t="shared" si="198"/>
        <v>2.0052935493333237</v>
      </c>
      <c r="AI317" s="326">
        <f t="shared" si="199"/>
        <v>67.980153432568841</v>
      </c>
      <c r="AJ317" s="391">
        <f t="shared" si="200"/>
        <v>1.336841788518385</v>
      </c>
      <c r="AK317" s="335">
        <f t="shared" si="201"/>
        <v>0.46981807807161413</v>
      </c>
      <c r="AL317" s="41">
        <f t="shared" si="202"/>
        <v>0.20012934903115398</v>
      </c>
      <c r="AM317" s="8" cm="1">
        <f t="array" ref="AM317">Balance($B$8,$B$11,$B$12,$H$7,B317,AK317,AL317)</f>
        <v>3.7406216450303567</v>
      </c>
      <c r="AN317" s="8" cm="1">
        <f t="array" ref="AN317">getStorageByWaterLevel(B316)</f>
        <v>1.7253831537687319</v>
      </c>
    </row>
    <row r="318" spans="1:40" x14ac:dyDescent="0.25">
      <c r="A318" s="39"/>
      <c r="B318" s="326">
        <f t="shared" ref="B318:B381" si="203">IF(H318&gt;0, AF317,"")</f>
        <v>1017.2236805657612</v>
      </c>
      <c r="C318" s="326">
        <f t="shared" ref="C318:C381" si="204">IF(H318&gt;0, AG317,"")</f>
        <v>1015.8048534813718</v>
      </c>
      <c r="D318" s="326">
        <f t="shared" ref="D318:D381" si="205">IF(H318&gt;0, AH317,"")</f>
        <v>2.0052935493333237</v>
      </c>
      <c r="E318" s="326">
        <f t="shared" si="139"/>
        <v>19.465367399254241</v>
      </c>
      <c r="F318" s="326">
        <f t="shared" ref="F318:F381" si="206">IF(H318&gt;0, (E318+E317)/2,"")</f>
        <v>19.465367399254241</v>
      </c>
      <c r="G318" s="326">
        <f t="shared" ref="G318:G381" si="207">IF(H318&gt;0, F318*$S$53*$C$55*(B318-C318+N318)^1.5,"")</f>
        <v>43.001092636635256</v>
      </c>
      <c r="H318" s="311">
        <f t="shared" ref="H318:H381" si="208">dv(S317)</f>
        <v>0.02</v>
      </c>
      <c r="I318" s="326">
        <f t="shared" ref="I318:I381" si="209">IF(H318&gt;0, (B318-C318)*B$19,"")</f>
        <v>1.1350616675115817</v>
      </c>
      <c r="J318" s="326">
        <f t="shared" ref="J318:J381" si="210">$B$7</f>
        <v>42.18</v>
      </c>
      <c r="K318" s="333">
        <f t="shared" ref="K318:K381" si="211">IF(H318&gt;0, IF((1-S317-0.015)&gt;0,1,-1),"")</f>
        <v>-1</v>
      </c>
      <c r="L318" s="321">
        <f t="shared" ref="L318:L381" si="212">IF(H318&gt;0, D318+K318*H318,"")</f>
        <v>1.9852935493333237</v>
      </c>
      <c r="M318" s="321">
        <f t="shared" ref="M318:M381" si="213">IF(H318&gt;0, (D318+L318)/2,"")</f>
        <v>1.9952935493333237</v>
      </c>
      <c r="N318" s="326">
        <f t="shared" ref="N318:N381" si="214">IF(H318&gt;0, 2*($P$53*M318/$S$52/$S$51)^2-(B318-C318)*2,"")</f>
        <v>-2.7991528257388154E-2</v>
      </c>
      <c r="O318" s="326">
        <f t="shared" ref="O318:O381" si="215">IF(WH(B317,$F$51,$F$52,$F$53)&gt;0,WH(B317,$F$51,$F$52,$F$53),O317)</f>
        <v>1.0016492211610967E-3</v>
      </c>
      <c r="P318" s="330">
        <f t="shared" si="140"/>
        <v>33.663611248892423</v>
      </c>
      <c r="Q318" s="326">
        <f t="shared" ref="Q318:Q381" si="216">IF(H318&gt;0, M318/$S$54*(B318-C318+N318/2)*E318-J318,"")</f>
        <v>1.4699320376426641</v>
      </c>
      <c r="R318" s="276">
        <f>IF(H318&gt;0, rate1(1,$L$52,$L$51,$L$54,L318,$L$53,$L$50,P318),"")</f>
        <v>2343.2246312235134</v>
      </c>
      <c r="S318" s="321">
        <f t="shared" ref="S318:S381" si="217">IF(H318&gt;0, Q318/O318/R318,"")</f>
        <v>0.62627874707194631</v>
      </c>
      <c r="T318" s="321">
        <f t="shared" ref="T318:T381" si="218">IF(H318&gt;0, N318/(1-S318),"")</f>
        <v>-7.4899482001835452E-2</v>
      </c>
      <c r="U318" s="326">
        <f t="shared" ref="U318:U381" si="219">L318-K318*H318</f>
        <v>2.0052935493333237</v>
      </c>
      <c r="V318" s="334">
        <f t="shared" ref="V318:V381" si="220">IF(H318&gt;0, (D318+U318)/2,"")</f>
        <v>2.0052935493333237</v>
      </c>
      <c r="W318" s="326">
        <f t="shared" ref="W318:W381" si="221">IF(H318&gt;0, 2*($P$53*V318/$S$52/$S$51)^2-(B318-C318)*2,"")</f>
        <v>2.4194512277198044E-4</v>
      </c>
      <c r="X318" s="326">
        <f t="shared" ref="X318:X381" si="222">IF(H318&gt;0, V318/$S$54*(B318-C318+W318/2)*F318-J318,"")</f>
        <v>2.1295201265536079</v>
      </c>
      <c r="Y318" s="326">
        <f t="shared" si="141"/>
        <v>34.001886975795784</v>
      </c>
      <c r="Z318" s="107">
        <f>IF(H318&gt;0, rate1(1,$L$52,$L$51,$L$54,U318,$L$53,$L$50,Y318),"")</f>
        <v>2361.2112097885847</v>
      </c>
      <c r="AA318" s="334">
        <f t="shared" ref="AA318:AA381" si="223">IF(H318&gt;0, X318/O318/Z318,"")</f>
        <v>0.9003912274743433</v>
      </c>
      <c r="AB318" s="334">
        <f t="shared" ref="AB318:AB381" si="224">IF(H318&gt;0, W318/(1-AA318),"")</f>
        <v>2.4289539629620623E-3</v>
      </c>
      <c r="AC318" s="326">
        <f t="shared" ref="AC318:AC381" si="225">IF(H318&gt;0, delta_z(N318,S318,H318,AE317,AB318),"")</f>
        <v>2.4289539629620623E-3</v>
      </c>
      <c r="AD318" s="326">
        <f t="shared" ref="AD318:AD381" si="226">IF(H318&gt;0, H318/AC318*K318,"")</f>
        <v>-8.2339971464960939</v>
      </c>
      <c r="AE318" s="326">
        <f t="shared" ref="AE318:AE381" si="227">IF(H318&gt;0, (AD318-AD317)/(AC318+AC317)*2,"")</f>
        <v>-99.295910688915683</v>
      </c>
      <c r="AF318" s="326">
        <f t="shared" ref="AF318:AF381" si="228">IF(H318&gt;0, B318-(AC318-N318),"")</f>
        <v>1017.1932600835408</v>
      </c>
      <c r="AG318" s="326">
        <f t="shared" ref="AG318:AG381" si="229">IF(H318&gt;0, C318-AC318,"")</f>
        <v>1015.8024245274088</v>
      </c>
      <c r="AH318" s="326">
        <f t="shared" ref="AH318:AH381" si="230">IF(H318&gt;0, $S$54*$S$53*$C$55*SQRT(AF318-AG318),"")</f>
        <v>1.9854141556625562</v>
      </c>
      <c r="AI318" s="326">
        <f t="shared" ref="AI318:AI381" si="231">IF(H318&gt;0, AC318/R318*1000000,"")</f>
        <v>1.0365860492400958</v>
      </c>
      <c r="AJ318" s="391">
        <f t="shared" ref="AJ318:AJ381" si="232">IF(H318&gt;0, AJ317+AI318/3600,"")</f>
        <v>1.3371297290876183</v>
      </c>
      <c r="AK318" s="335">
        <f t="shared" ref="AK318:AK381" si="233">IF(H318&gt;0, AK317+AI317*G317/1000000,"")</f>
        <v>0.47282998924565239</v>
      </c>
      <c r="AL318" s="41">
        <f t="shared" ref="AL318:AL381" si="234">IF(H318&gt;0, AL317+AI317*J317/1000000,"")</f>
        <v>0.20299675190293973</v>
      </c>
      <c r="AM318" s="8" cm="1">
        <f t="array" ref="AM318">Balance($B$8,$B$11,$B$12,$H$7,B318,AK318,AL318)</f>
        <v>3.8568891366040159</v>
      </c>
      <c r="AN318" s="8" cm="1">
        <f t="array" ref="AN318">getStorageByWaterLevel(B317)</f>
        <v>1.7162556702934899</v>
      </c>
    </row>
    <row r="319" spans="1:40" x14ac:dyDescent="0.25">
      <c r="A319" s="39"/>
      <c r="B319" s="326">
        <f t="shared" si="203"/>
        <v>1017.1932600835408</v>
      </c>
      <c r="C319" s="326">
        <f t="shared" si="204"/>
        <v>1015.8024245274088</v>
      </c>
      <c r="D319" s="326">
        <f t="shared" si="205"/>
        <v>1.9854141556625562</v>
      </c>
      <c r="E319" s="326">
        <f t="shared" ref="E319:E382" si="235">IF(H319&gt;0,IF(AND(C319&lt;$B$6,C319&gt;$K$12),bb2wang($B$6,$K$12,C319,$H$8,$H$9,I319,$H$10,$H$11,$K$10,$K$11,$H$13),E318)," ")</f>
        <v>19.465367399254241</v>
      </c>
      <c r="F319" s="326">
        <f t="shared" si="206"/>
        <v>19.465367399254241</v>
      </c>
      <c r="G319" s="326">
        <f t="shared" si="207"/>
        <v>44.321653914051907</v>
      </c>
      <c r="H319" s="311">
        <f t="shared" si="208"/>
        <v>0.02</v>
      </c>
      <c r="I319" s="326">
        <f t="shared" si="209"/>
        <v>1.1126684449056483</v>
      </c>
      <c r="J319" s="326">
        <f t="shared" si="210"/>
        <v>42.18</v>
      </c>
      <c r="K319" s="333">
        <f t="shared" si="211"/>
        <v>1</v>
      </c>
      <c r="L319" s="321">
        <f t="shared" si="212"/>
        <v>2.0054141556625562</v>
      </c>
      <c r="M319" s="321">
        <f t="shared" si="213"/>
        <v>1.9954141556625562</v>
      </c>
      <c r="N319" s="326">
        <f t="shared" si="214"/>
        <v>2.8331200922580901E-2</v>
      </c>
      <c r="O319" s="326">
        <f t="shared" si="215"/>
        <v>1.0016492211610967E-3</v>
      </c>
      <c r="P319" s="330">
        <f t="shared" ref="P319:P382" si="236">IF(H319&gt;0, $C$54*$L$55*$L$55*M319*M319/(($B$19*(B319-C319))^0.333)*1000,"")</f>
        <v>33.891819188400405</v>
      </c>
      <c r="Q319" s="326">
        <f t="shared" si="216"/>
        <v>1.4778478297246807</v>
      </c>
      <c r="R319" s="276">
        <f>IF(H319&gt;0, rate1(1,$L$52,$L$51,$L$54,L319,$L$53,$L$50,P319),"")</f>
        <v>2355.3680382638831</v>
      </c>
      <c r="S319" s="321">
        <f t="shared" si="217"/>
        <v>0.62640509715138193</v>
      </c>
      <c r="T319" s="321">
        <f t="shared" si="218"/>
        <v>7.5834013543971721E-2</v>
      </c>
      <c r="U319" s="326">
        <f t="shared" si="219"/>
        <v>1.9854141556625562</v>
      </c>
      <c r="V319" s="334">
        <f t="shared" si="220"/>
        <v>1.9854141556625562</v>
      </c>
      <c r="W319" s="326">
        <f t="shared" si="221"/>
        <v>2.3717187463301315E-4</v>
      </c>
      <c r="X319" s="326">
        <f t="shared" si="222"/>
        <v>0.8247590117517376</v>
      </c>
      <c r="Y319" s="326">
        <f t="shared" ref="Y319:Y382" si="237">IF(H319&gt;0, $C$54*$L$55*$L$55*V319*V319/(($B$19*(B319-C319))^0.333)*1000,"")</f>
        <v>33.552973291975896</v>
      </c>
      <c r="Z319" s="107">
        <f>IF(H319&gt;0, rate1(1,$L$52,$L$51,$L$54,U319,$L$53,$L$50,Y319),"")</f>
        <v>2337.3234648182233</v>
      </c>
      <c r="AA319" s="334">
        <f t="shared" si="223"/>
        <v>0.35228373553094994</v>
      </c>
      <c r="AB319" s="334">
        <f t="shared" si="224"/>
        <v>3.6616631022447633E-4</v>
      </c>
      <c r="AC319" s="326">
        <f t="shared" si="225"/>
        <v>7.5834013543971721E-2</v>
      </c>
      <c r="AD319" s="326">
        <f t="shared" si="226"/>
        <v>0.26373389809314479</v>
      </c>
      <c r="AE319" s="326">
        <f t="shared" si="227"/>
        <v>217.15841643332456</v>
      </c>
      <c r="AF319" s="326">
        <f t="shared" si="228"/>
        <v>1017.1457572709195</v>
      </c>
      <c r="AG319" s="326">
        <f t="shared" si="229"/>
        <v>1015.7265905138648</v>
      </c>
      <c r="AH319" s="326">
        <f t="shared" si="230"/>
        <v>2.005533572465688</v>
      </c>
      <c r="AI319" s="326">
        <f t="shared" si="231"/>
        <v>32.196248022397455</v>
      </c>
      <c r="AJ319" s="391">
        <f t="shared" si="232"/>
        <v>1.3460731313160621</v>
      </c>
      <c r="AK319" s="335">
        <f t="shared" si="233"/>
        <v>0.47287456357838159</v>
      </c>
      <c r="AL319" s="41">
        <f t="shared" si="234"/>
        <v>0.20304047510249668</v>
      </c>
      <c r="AM319" s="8" cm="1">
        <f t="array" ref="AM319">Balance($B$8,$B$11,$B$12,$H$7,B319,AK319,AL319)</f>
        <v>3.8792493511442872</v>
      </c>
      <c r="AN319" s="8" cm="1">
        <f t="array" ref="AN319">getStorageByWaterLevel(B318)</f>
        <v>1.7823523389121458</v>
      </c>
    </row>
    <row r="320" spans="1:40" x14ac:dyDescent="0.25">
      <c r="A320" s="39"/>
      <c r="B320" s="326">
        <f t="shared" si="203"/>
        <v>1017.1457572709195</v>
      </c>
      <c r="C320" s="326">
        <f t="shared" si="204"/>
        <v>1015.7265905138648</v>
      </c>
      <c r="D320" s="326">
        <f t="shared" si="205"/>
        <v>2.005533572465688</v>
      </c>
      <c r="E320" s="326">
        <f t="shared" si="235"/>
        <v>19.465367399254241</v>
      </c>
      <c r="F320" s="326">
        <f t="shared" si="206"/>
        <v>19.465367399254241</v>
      </c>
      <c r="G320" s="326">
        <f t="shared" si="207"/>
        <v>45.669127911699434</v>
      </c>
      <c r="H320" s="311">
        <f t="shared" si="208"/>
        <v>0.02</v>
      </c>
      <c r="I320" s="326">
        <f t="shared" si="209"/>
        <v>1.1353334056437234</v>
      </c>
      <c r="J320" s="326">
        <f t="shared" si="210"/>
        <v>42.18</v>
      </c>
      <c r="K320" s="333">
        <f t="shared" si="211"/>
        <v>1</v>
      </c>
      <c r="L320" s="321">
        <f t="shared" si="212"/>
        <v>2.025533572465688</v>
      </c>
      <c r="M320" s="321">
        <f t="shared" si="213"/>
        <v>2.0155335724656878</v>
      </c>
      <c r="N320" s="326">
        <f t="shared" si="214"/>
        <v>2.8620010921784012E-2</v>
      </c>
      <c r="O320" s="326">
        <f t="shared" si="215"/>
        <v>1.0016492211610967E-3</v>
      </c>
      <c r="P320" s="330">
        <f t="shared" si="236"/>
        <v>34.34729660799249</v>
      </c>
      <c r="Q320" s="326">
        <f t="shared" si="216"/>
        <v>2.8117914499641756</v>
      </c>
      <c r="R320" s="276">
        <f>IF(H320&gt;0, rate1(1,$L$52,$L$51,$L$54,L320,$L$53,$L$50,P320),"")</f>
        <v>2379.4901196709134</v>
      </c>
      <c r="S320" s="321">
        <f t="shared" si="217"/>
        <v>1.1797324965053504</v>
      </c>
      <c r="T320" s="321">
        <f t="shared" si="218"/>
        <v>-0.15923670720799249</v>
      </c>
      <c r="U320" s="326">
        <f t="shared" si="219"/>
        <v>2.005533572465688</v>
      </c>
      <c r="V320" s="334">
        <f t="shared" si="220"/>
        <v>2.005533572465688</v>
      </c>
      <c r="W320" s="326">
        <f t="shared" si="221"/>
        <v>2.4200304536670103E-4</v>
      </c>
      <c r="X320" s="326">
        <f t="shared" si="222"/>
        <v>2.1454328833560083</v>
      </c>
      <c r="Y320" s="326">
        <f t="shared" si="237"/>
        <v>34.007316261200977</v>
      </c>
      <c r="Z320" s="107">
        <f>IF(H320&gt;0, rate1(1,$L$52,$L$51,$L$54,U320,$L$53,$L$50,Y320),"")</f>
        <v>2361.4992032431455</v>
      </c>
      <c r="AA320" s="334">
        <f t="shared" si="223"/>
        <v>0.90700873958527728</v>
      </c>
      <c r="AB320" s="334">
        <f t="shared" si="224"/>
        <v>2.6024278441588496E-3</v>
      </c>
      <c r="AC320" s="326">
        <f t="shared" si="225"/>
        <v>2.6024278441588496E-3</v>
      </c>
      <c r="AD320" s="326">
        <f t="shared" si="226"/>
        <v>7.6851314225253198</v>
      </c>
      <c r="AE320" s="326">
        <f t="shared" si="227"/>
        <v>189.23340715340566</v>
      </c>
      <c r="AF320" s="326">
        <f t="shared" si="228"/>
        <v>1017.1717748539971</v>
      </c>
      <c r="AG320" s="326">
        <f t="shared" si="229"/>
        <v>1015.7239880860207</v>
      </c>
      <c r="AH320" s="326">
        <f t="shared" si="230"/>
        <v>2.0256551998636083</v>
      </c>
      <c r="AI320" s="326">
        <f t="shared" si="231"/>
        <v>1.0936913848243963</v>
      </c>
      <c r="AJ320" s="391">
        <f t="shared" si="232"/>
        <v>1.3463769344785133</v>
      </c>
      <c r="AK320" s="335">
        <f t="shared" si="233"/>
        <v>0.47430155454056128</v>
      </c>
      <c r="AL320" s="41">
        <f t="shared" si="234"/>
        <v>0.20439851284408139</v>
      </c>
      <c r="AM320" s="8" cm="1">
        <f t="array" ref="AM320">Balance($B$8,$B$11,$B$12,$H$7,B320,AK320,AL320)</f>
        <v>3.9032339872289006</v>
      </c>
      <c r="AN320" s="8" cm="1">
        <f t="array" ref="AN320">getStorageByWaterLevel(B319)</f>
        <v>1.7930969827308978</v>
      </c>
    </row>
    <row r="321" spans="1:40" x14ac:dyDescent="0.25">
      <c r="A321" s="39"/>
      <c r="B321" s="326">
        <f t="shared" si="203"/>
        <v>1017.1717748539971</v>
      </c>
      <c r="C321" s="326">
        <f t="shared" si="204"/>
        <v>1015.7239880860207</v>
      </c>
      <c r="D321" s="326">
        <f t="shared" si="205"/>
        <v>2.0256551998636083</v>
      </c>
      <c r="E321" s="326">
        <f t="shared" si="235"/>
        <v>19.465367399254241</v>
      </c>
      <c r="F321" s="326">
        <f t="shared" si="206"/>
        <v>19.465367399254241</v>
      </c>
      <c r="G321" s="326">
        <f t="shared" si="207"/>
        <v>44.337864749204513</v>
      </c>
      <c r="H321" s="311">
        <f t="shared" si="208"/>
        <v>0.02</v>
      </c>
      <c r="I321" s="326">
        <f t="shared" si="209"/>
        <v>1.1582294143811851</v>
      </c>
      <c r="J321" s="326">
        <f t="shared" si="210"/>
        <v>42.18</v>
      </c>
      <c r="K321" s="333">
        <f t="shared" si="211"/>
        <v>-1</v>
      </c>
      <c r="L321" s="321">
        <f t="shared" si="212"/>
        <v>2.0056551998636083</v>
      </c>
      <c r="M321" s="321">
        <f t="shared" si="213"/>
        <v>2.0156551998636081</v>
      </c>
      <c r="N321" s="326">
        <f t="shared" si="214"/>
        <v>-2.8273987791193722E-2</v>
      </c>
      <c r="O321" s="326">
        <f t="shared" si="215"/>
        <v>1.0016492211610967E-3</v>
      </c>
      <c r="P321" s="330">
        <f t="shared" si="236"/>
        <v>34.123806698040859</v>
      </c>
      <c r="Q321" s="326">
        <f t="shared" si="216"/>
        <v>2.8199370320948205</v>
      </c>
      <c r="R321" s="276">
        <f>IF(H321&gt;0, rate1(1,$L$52,$L$51,$L$54,L321,$L$53,$L$50,P321),"")</f>
        <v>2367.6731471251596</v>
      </c>
      <c r="S321" s="321">
        <f t="shared" si="217"/>
        <v>1.1890551671334739</v>
      </c>
      <c r="T321" s="321">
        <f t="shared" si="218"/>
        <v>0.1495541656961544</v>
      </c>
      <c r="U321" s="326">
        <f t="shared" si="219"/>
        <v>2.0256551998636083</v>
      </c>
      <c r="V321" s="334">
        <f t="shared" si="220"/>
        <v>2.0256551998636083</v>
      </c>
      <c r="W321" s="326">
        <f t="shared" si="221"/>
        <v>2.4688346534951222E-4</v>
      </c>
      <c r="X321" s="326">
        <f t="shared" si="222"/>
        <v>3.4930217698329642</v>
      </c>
      <c r="Y321" s="326">
        <f t="shared" si="237"/>
        <v>34.463234330651474</v>
      </c>
      <c r="Z321" s="107">
        <f>IF(H321&gt;0, rate1(1,$L$52,$L$51,$L$54,U321,$L$53,$L$50,Y321),"")</f>
        <v>2385.6058941454307</v>
      </c>
      <c r="AA321" s="334">
        <f t="shared" si="223"/>
        <v>1.4617965599872655</v>
      </c>
      <c r="AB321" s="334">
        <f t="shared" si="224"/>
        <v>-5.3461521098450851E-4</v>
      </c>
      <c r="AC321" s="326">
        <f t="shared" si="225"/>
        <v>0.1495541656961544</v>
      </c>
      <c r="AD321" s="326">
        <f t="shared" si="226"/>
        <v>-0.13373081188947636</v>
      </c>
      <c r="AE321" s="326">
        <f t="shared" si="227"/>
        <v>-102.77388646116373</v>
      </c>
      <c r="AF321" s="326">
        <f t="shared" si="228"/>
        <v>1016.9939467005098</v>
      </c>
      <c r="AG321" s="326">
        <f t="shared" si="229"/>
        <v>1015.5744339203245</v>
      </c>
      <c r="AH321" s="326">
        <f t="shared" si="230"/>
        <v>2.0057780534988163</v>
      </c>
      <c r="AI321" s="326">
        <f t="shared" si="231"/>
        <v>63.165038585559749</v>
      </c>
      <c r="AJ321" s="391">
        <f t="shared" si="232"/>
        <v>1.3639227785300576</v>
      </c>
      <c r="AK321" s="335">
        <f t="shared" si="233"/>
        <v>0.47435150247231073</v>
      </c>
      <c r="AL321" s="41">
        <f t="shared" si="234"/>
        <v>0.2044446447466933</v>
      </c>
      <c r="AM321" s="8" cm="1">
        <f t="array" ref="AM321">Balance($B$8,$B$11,$B$12,$H$7,B321,AK321,AL321)</f>
        <v>3.8833632803280658</v>
      </c>
      <c r="AN321" s="8" cm="1">
        <f t="array" ref="AN321">getStorageByWaterLevel(B320)</f>
        <v>1.8099396334544493</v>
      </c>
    </row>
    <row r="322" spans="1:40" x14ac:dyDescent="0.25">
      <c r="A322" s="39"/>
      <c r="B322" s="326">
        <f t="shared" si="203"/>
        <v>1016.9939467005098</v>
      </c>
      <c r="C322" s="326">
        <f t="shared" si="204"/>
        <v>1015.5744339203245</v>
      </c>
      <c r="D322" s="326">
        <f t="shared" si="205"/>
        <v>2.0057780534988163</v>
      </c>
      <c r="E322" s="326">
        <f t="shared" si="235"/>
        <v>19.465367399254241</v>
      </c>
      <c r="F322" s="326">
        <f t="shared" si="206"/>
        <v>19.465367399254241</v>
      </c>
      <c r="G322" s="326">
        <f t="shared" si="207"/>
        <v>43.03258470425817</v>
      </c>
      <c r="H322" s="311">
        <f t="shared" si="208"/>
        <v>0.02</v>
      </c>
      <c r="I322" s="326">
        <f t="shared" si="209"/>
        <v>1.1356102241482404</v>
      </c>
      <c r="J322" s="326">
        <f t="shared" si="210"/>
        <v>42.18</v>
      </c>
      <c r="K322" s="333">
        <f t="shared" si="211"/>
        <v>-1</v>
      </c>
      <c r="L322" s="321">
        <f t="shared" si="212"/>
        <v>1.9857780534988163</v>
      </c>
      <c r="M322" s="321">
        <f t="shared" si="213"/>
        <v>1.9957780534988163</v>
      </c>
      <c r="N322" s="326">
        <f t="shared" si="214"/>
        <v>-2.7998249943281373E-2</v>
      </c>
      <c r="O322" s="326">
        <f t="shared" si="215"/>
        <v>1.0016492211610967E-3</v>
      </c>
      <c r="P322" s="330">
        <f t="shared" si="236"/>
        <v>33.674543379379941</v>
      </c>
      <c r="Q322" s="326">
        <f t="shared" si="216"/>
        <v>1.5017374474619913</v>
      </c>
      <c r="R322" s="276">
        <f>IF(H322&gt;0, rate1(1,$L$52,$L$51,$L$54,L322,$L$53,$L$50,P322),"")</f>
        <v>2343.8072317696942</v>
      </c>
      <c r="S322" s="321">
        <f t="shared" si="217"/>
        <v>0.63967070664307379</v>
      </c>
      <c r="T322" s="321">
        <f t="shared" si="218"/>
        <v>-7.770184234104871E-2</v>
      </c>
      <c r="U322" s="326">
        <f t="shared" si="219"/>
        <v>2.0057780534988163</v>
      </c>
      <c r="V322" s="334">
        <f t="shared" si="220"/>
        <v>2.0057780534988163</v>
      </c>
      <c r="W322" s="326">
        <f t="shared" si="221"/>
        <v>2.4206205087207167E-4</v>
      </c>
      <c r="X322" s="326">
        <f t="shared" si="222"/>
        <v>2.1616451006828541</v>
      </c>
      <c r="Y322" s="326">
        <f t="shared" si="237"/>
        <v>34.012846606732722</v>
      </c>
      <c r="Z322" s="107">
        <f>IF(H322&gt;0, rate1(1,$L$52,$L$51,$L$54,U322,$L$53,$L$50,Y322),"")</f>
        <v>2361.7925350517021</v>
      </c>
      <c r="AA322" s="334">
        <f t="shared" si="223"/>
        <v>0.91374915774997145</v>
      </c>
      <c r="AB322" s="334">
        <f t="shared" si="224"/>
        <v>2.8064891258727568E-3</v>
      </c>
      <c r="AC322" s="326">
        <f t="shared" si="225"/>
        <v>2.8064891258727568E-3</v>
      </c>
      <c r="AD322" s="326">
        <f t="shared" si="226"/>
        <v>-7.1263415260090976</v>
      </c>
      <c r="AE322" s="326">
        <f t="shared" si="227"/>
        <v>-91.79024233372725</v>
      </c>
      <c r="AF322" s="326">
        <f t="shared" si="228"/>
        <v>1016.9631419614407</v>
      </c>
      <c r="AG322" s="326">
        <f t="shared" si="229"/>
        <v>1015.5716274311986</v>
      </c>
      <c r="AH322" s="326">
        <f t="shared" si="230"/>
        <v>1.9858987134243677</v>
      </c>
      <c r="AI322" s="326">
        <f t="shared" si="231"/>
        <v>1.1974061210459335</v>
      </c>
      <c r="AJ322" s="391">
        <f t="shared" si="232"/>
        <v>1.3642553913414592</v>
      </c>
      <c r="AK322" s="335">
        <f t="shared" si="233"/>
        <v>0.47715210540999559</v>
      </c>
      <c r="AL322" s="41">
        <f t="shared" si="234"/>
        <v>0.20710894607423222</v>
      </c>
      <c r="AM322" s="8" cm="1">
        <f t="array" ref="AM322">Balance($B$8,$B$11,$B$12,$H$7,B322,AK322,AL322)</f>
        <v>3.9941206324701497</v>
      </c>
      <c r="AN322" s="8" cm="1">
        <f t="array" ref="AN322">getStorageByWaterLevel(B321)</f>
        <v>1.80070507621651</v>
      </c>
    </row>
    <row r="323" spans="1:40" x14ac:dyDescent="0.25">
      <c r="A323" s="39"/>
      <c r="B323" s="326">
        <f t="shared" si="203"/>
        <v>1016.9631419614407</v>
      </c>
      <c r="C323" s="326">
        <f t="shared" si="204"/>
        <v>1015.5716274311986</v>
      </c>
      <c r="D323" s="326">
        <f t="shared" si="205"/>
        <v>1.9858987134243677</v>
      </c>
      <c r="E323" s="326">
        <f t="shared" si="235"/>
        <v>19.465367399254241</v>
      </c>
      <c r="F323" s="326">
        <f t="shared" si="206"/>
        <v>19.465367399254241</v>
      </c>
      <c r="G323" s="326">
        <f t="shared" si="207"/>
        <v>44.353790932944833</v>
      </c>
      <c r="H323" s="311">
        <f t="shared" si="208"/>
        <v>0.02</v>
      </c>
      <c r="I323" s="326">
        <f t="shared" si="209"/>
        <v>1.1132116241936274</v>
      </c>
      <c r="J323" s="326">
        <f t="shared" si="210"/>
        <v>42.18</v>
      </c>
      <c r="K323" s="333">
        <f t="shared" si="211"/>
        <v>1</v>
      </c>
      <c r="L323" s="321">
        <f t="shared" si="212"/>
        <v>2.0058987134243678</v>
      </c>
      <c r="M323" s="321">
        <f t="shared" si="213"/>
        <v>1.9958987134243678</v>
      </c>
      <c r="N323" s="326">
        <f t="shared" si="214"/>
        <v>2.8338156074953158E-2</v>
      </c>
      <c r="O323" s="326">
        <f t="shared" si="215"/>
        <v>1.0016492211610967E-3</v>
      </c>
      <c r="P323" s="330">
        <f t="shared" si="236"/>
        <v>33.902771034584624</v>
      </c>
      <c r="Q323" s="326">
        <f t="shared" si="216"/>
        <v>1.5096606038000786</v>
      </c>
      <c r="R323" s="276">
        <f>IF(H323&gt;0, rate1(1,$L$52,$L$51,$L$54,L323,$L$53,$L$50,P323),"")</f>
        <v>2355.9498396619933</v>
      </c>
      <c r="S323" s="321">
        <f t="shared" si="217"/>
        <v>0.63973133622125133</v>
      </c>
      <c r="T323" s="321">
        <f t="shared" si="218"/>
        <v>7.8658398367825941E-2</v>
      </c>
      <c r="U323" s="326">
        <f t="shared" si="219"/>
        <v>1.9858987134243677</v>
      </c>
      <c r="V323" s="334">
        <f t="shared" si="220"/>
        <v>1.9858987134243677</v>
      </c>
      <c r="W323" s="326">
        <f t="shared" si="221"/>
        <v>2.3728765651842565E-4</v>
      </c>
      <c r="X323" s="326">
        <f t="shared" si="222"/>
        <v>0.85625376446502344</v>
      </c>
      <c r="Y323" s="326">
        <f t="shared" si="237"/>
        <v>33.563897726874487</v>
      </c>
      <c r="Z323" s="107">
        <f>IF(H323&gt;0, rate1(1,$L$52,$L$51,$L$54,U323,$L$53,$L$50,Y323),"")</f>
        <v>2337.9065529920813</v>
      </c>
      <c r="AA323" s="334">
        <f t="shared" si="223"/>
        <v>0.36564504114136026</v>
      </c>
      <c r="AB323" s="334">
        <f t="shared" si="224"/>
        <v>3.7406132513784457E-4</v>
      </c>
      <c r="AC323" s="326">
        <f t="shared" si="225"/>
        <v>7.8658398367825941E-2</v>
      </c>
      <c r="AD323" s="326">
        <f t="shared" si="226"/>
        <v>0.25426401268018578</v>
      </c>
      <c r="AE323" s="326">
        <f t="shared" si="227"/>
        <v>181.19721921325117</v>
      </c>
      <c r="AF323" s="326">
        <f t="shared" si="228"/>
        <v>1016.9128217191478</v>
      </c>
      <c r="AG323" s="326">
        <f t="shared" si="229"/>
        <v>1015.4929690328308</v>
      </c>
      <c r="AH323" s="326">
        <f t="shared" si="230"/>
        <v>2.0060181835843887</v>
      </c>
      <c r="AI323" s="326">
        <f t="shared" si="231"/>
        <v>33.387127791783129</v>
      </c>
      <c r="AJ323" s="391">
        <f t="shared" si="232"/>
        <v>1.3735295935058434</v>
      </c>
      <c r="AK323" s="335">
        <f t="shared" si="233"/>
        <v>0.47720363289032491</v>
      </c>
      <c r="AL323" s="41">
        <f t="shared" si="234"/>
        <v>0.20715945266441793</v>
      </c>
      <c r="AM323" s="8" cm="1">
        <f t="array" ref="AM323">Balance($B$8,$B$11,$B$12,$H$7,B323,AK323,AL323)</f>
        <v>4.017008645827354</v>
      </c>
      <c r="AN323" s="8" cm="1">
        <f t="array" ref="AN323">getStorageByWaterLevel(B322)</f>
        <v>1.8642926369815798</v>
      </c>
    </row>
    <row r="324" spans="1:40" x14ac:dyDescent="0.25">
      <c r="A324" s="39"/>
      <c r="B324" s="326">
        <f t="shared" si="203"/>
        <v>1016.9128217191478</v>
      </c>
      <c r="C324" s="326">
        <f t="shared" si="204"/>
        <v>1015.4929690328308</v>
      </c>
      <c r="D324" s="326">
        <f t="shared" si="205"/>
        <v>2.0060181835843887</v>
      </c>
      <c r="E324" s="326">
        <f t="shared" si="235"/>
        <v>19.465367399254241</v>
      </c>
      <c r="F324" s="326">
        <f t="shared" si="206"/>
        <v>19.465367399254241</v>
      </c>
      <c r="G324" s="326">
        <f t="shared" si="207"/>
        <v>45.701916546669089</v>
      </c>
      <c r="H324" s="311">
        <f t="shared" si="208"/>
        <v>0.02</v>
      </c>
      <c r="I324" s="326">
        <f t="shared" si="209"/>
        <v>1.1358821490535775</v>
      </c>
      <c r="J324" s="326">
        <f t="shared" si="210"/>
        <v>42.18</v>
      </c>
      <c r="K324" s="333">
        <f t="shared" si="211"/>
        <v>1</v>
      </c>
      <c r="L324" s="321">
        <f t="shared" si="212"/>
        <v>2.0260181835843887</v>
      </c>
      <c r="M324" s="321">
        <f t="shared" si="213"/>
        <v>2.0160181835843884</v>
      </c>
      <c r="N324" s="326">
        <f t="shared" si="214"/>
        <v>2.8626968013295784E-2</v>
      </c>
      <c r="O324" s="326">
        <f t="shared" si="215"/>
        <v>1.0016492211610967E-3</v>
      </c>
      <c r="P324" s="330">
        <f t="shared" si="236"/>
        <v>34.358286328745478</v>
      </c>
      <c r="Q324" s="326">
        <f t="shared" si="216"/>
        <v>2.8442524798915798</v>
      </c>
      <c r="R324" s="276">
        <f>IF(H324&gt;0, rate1(1,$L$52,$L$51,$L$54,L324,$L$53,$L$50,P324),"")</f>
        <v>2380.0702545402723</v>
      </c>
      <c r="S324" s="321">
        <f t="shared" si="217"/>
        <v>1.1930611697401226</v>
      </c>
      <c r="T324" s="321">
        <f t="shared" si="218"/>
        <v>-0.14827926326060398</v>
      </c>
      <c r="U324" s="326">
        <f t="shared" si="219"/>
        <v>2.0060181835843887</v>
      </c>
      <c r="V324" s="334">
        <f t="shared" si="220"/>
        <v>2.0060181835843887</v>
      </c>
      <c r="W324" s="326">
        <f t="shared" si="221"/>
        <v>2.4212001327761357E-4</v>
      </c>
      <c r="X324" s="326">
        <f t="shared" si="222"/>
        <v>2.1775726423260338</v>
      </c>
      <c r="Y324" s="326">
        <f t="shared" si="237"/>
        <v>34.018278749720473</v>
      </c>
      <c r="Z324" s="107">
        <f>IF(H324&gt;0, rate1(1,$L$52,$L$51,$L$54,U324,$L$53,$L$50,Y324),"")</f>
        <v>2362.080636225247</v>
      </c>
      <c r="AA324" s="334">
        <f t="shared" si="223"/>
        <v>0.92036961956250729</v>
      </c>
      <c r="AB324" s="334">
        <f t="shared" si="224"/>
        <v>3.0405482423592088E-3</v>
      </c>
      <c r="AC324" s="326">
        <f t="shared" si="225"/>
        <v>3.0405482423592088E-3</v>
      </c>
      <c r="AD324" s="326">
        <f t="shared" si="226"/>
        <v>6.5777611160287623</v>
      </c>
      <c r="AE324" s="326">
        <f t="shared" si="227"/>
        <v>154.7999666022682</v>
      </c>
      <c r="AF324" s="326">
        <f t="shared" si="228"/>
        <v>1016.9384081389187</v>
      </c>
      <c r="AG324" s="326">
        <f t="shared" si="229"/>
        <v>1015.4899284845885</v>
      </c>
      <c r="AH324" s="326">
        <f t="shared" si="230"/>
        <v>2.0261398641069217</v>
      </c>
      <c r="AI324" s="326">
        <f t="shared" si="231"/>
        <v>1.2775035680392186</v>
      </c>
      <c r="AJ324" s="391">
        <f t="shared" si="232"/>
        <v>1.3738844556080765</v>
      </c>
      <c r="AK324" s="335">
        <f t="shared" si="233"/>
        <v>0.47868447857625318</v>
      </c>
      <c r="AL324" s="41">
        <f t="shared" si="234"/>
        <v>0.20856772171467533</v>
      </c>
      <c r="AM324" s="8" cm="1">
        <f t="array" ref="AM324">Balance($B$8,$B$11,$B$12,$H$7,B324,AK324,AL324)</f>
        <v>4.0428531134157035</v>
      </c>
      <c r="AN324" s="8" cm="1">
        <f t="array" ref="AN324">getStorageByWaterLevel(B323)</f>
        <v>1.8754196661874589</v>
      </c>
    </row>
    <row r="325" spans="1:40" x14ac:dyDescent="0.25">
      <c r="A325" s="39"/>
      <c r="B325" s="326">
        <f t="shared" si="203"/>
        <v>1016.9384081389187</v>
      </c>
      <c r="C325" s="326">
        <f t="shared" si="204"/>
        <v>1015.4899284845885</v>
      </c>
      <c r="D325" s="326">
        <f t="shared" si="205"/>
        <v>2.0261398641069217</v>
      </c>
      <c r="E325" s="326">
        <f t="shared" si="235"/>
        <v>19.465367399254241</v>
      </c>
      <c r="F325" s="326">
        <f t="shared" si="206"/>
        <v>19.465367399254241</v>
      </c>
      <c r="G325" s="326">
        <f t="shared" si="207"/>
        <v>44.370016668180931</v>
      </c>
      <c r="H325" s="311">
        <f t="shared" si="208"/>
        <v>0.02</v>
      </c>
      <c r="I325" s="326">
        <f t="shared" si="209"/>
        <v>1.1587837234641485</v>
      </c>
      <c r="J325" s="326">
        <f t="shared" si="210"/>
        <v>42.18</v>
      </c>
      <c r="K325" s="333">
        <f t="shared" si="211"/>
        <v>-1</v>
      </c>
      <c r="L325" s="321">
        <f t="shared" si="212"/>
        <v>2.0061398641069217</v>
      </c>
      <c r="M325" s="321">
        <f t="shared" si="213"/>
        <v>2.0161398641069219</v>
      </c>
      <c r="N325" s="326">
        <f t="shared" si="214"/>
        <v>-2.828071051036396E-2</v>
      </c>
      <c r="O325" s="326">
        <f t="shared" si="215"/>
        <v>1.0016492211610967E-3</v>
      </c>
      <c r="P325" s="330">
        <f t="shared" si="236"/>
        <v>34.134779677916953</v>
      </c>
      <c r="Q325" s="326">
        <f t="shared" si="216"/>
        <v>2.8524055391584824</v>
      </c>
      <c r="R325" s="276">
        <f>IF(H325&gt;0, rate1(1,$L$52,$L$51,$L$54,L325,$L$53,$L$50,P325),"")</f>
        <v>2368.2541961207698</v>
      </c>
      <c r="S325" s="321">
        <f t="shared" si="217"/>
        <v>1.2024507511982223</v>
      </c>
      <c r="T325" s="321">
        <f t="shared" si="218"/>
        <v>0.13969180328046266</v>
      </c>
      <c r="U325" s="326">
        <f t="shared" si="219"/>
        <v>2.0261398641069217</v>
      </c>
      <c r="V325" s="334">
        <f t="shared" si="220"/>
        <v>2.0261398641069217</v>
      </c>
      <c r="W325" s="326">
        <f t="shared" si="221"/>
        <v>2.4700161961721534E-4</v>
      </c>
      <c r="X325" s="326">
        <f t="shared" si="222"/>
        <v>3.5258132004334755</v>
      </c>
      <c r="Y325" s="326">
        <f t="shared" si="237"/>
        <v>34.474234634251189</v>
      </c>
      <c r="Z325" s="107">
        <f>IF(H325&gt;0, rate1(1,$L$52,$L$51,$L$54,U325,$L$53,$L$50,Y325),"")</f>
        <v>2386.1856559770426</v>
      </c>
      <c r="AA325" s="334">
        <f t="shared" si="223"/>
        <v>1.4751609624560666</v>
      </c>
      <c r="AB325" s="334">
        <f t="shared" si="224"/>
        <v>-5.1982725672682572E-4</v>
      </c>
      <c r="AC325" s="326">
        <f t="shared" si="225"/>
        <v>0.13969180328046266</v>
      </c>
      <c r="AD325" s="326">
        <f t="shared" si="226"/>
        <v>-0.14317232314515627</v>
      </c>
      <c r="AE325" s="326">
        <f t="shared" si="227"/>
        <v>-94.175334007571365</v>
      </c>
      <c r="AF325" s="326">
        <f t="shared" si="228"/>
        <v>1016.7704356251279</v>
      </c>
      <c r="AG325" s="326">
        <f t="shared" si="229"/>
        <v>1015.350236681308</v>
      </c>
      <c r="AH325" s="326">
        <f t="shared" si="230"/>
        <v>2.0062627711078438</v>
      </c>
      <c r="AI325" s="326">
        <f t="shared" si="231"/>
        <v>58.985139141431517</v>
      </c>
      <c r="AJ325" s="391">
        <f t="shared" si="232"/>
        <v>1.3902692164806965</v>
      </c>
      <c r="AK325" s="335">
        <f t="shared" si="233"/>
        <v>0.47874286293770779</v>
      </c>
      <c r="AL325" s="41">
        <f t="shared" si="234"/>
        <v>0.20862160681517522</v>
      </c>
      <c r="AM325" s="8" cm="1">
        <f t="array" ref="AM325">Balance($B$8,$B$11,$B$12,$H$7,B325,AK325,AL325)</f>
        <v>4.0229659961119086</v>
      </c>
      <c r="AN325" s="8" cm="1">
        <f t="array" ref="AN325">getStorageByWaterLevel(B324)</f>
        <v>1.8936670049669078</v>
      </c>
    </row>
    <row r="326" spans="1:40" ht="15" thickBot="1" x14ac:dyDescent="0.3">
      <c r="A326" s="42"/>
      <c r="B326" s="326">
        <f t="shared" si="203"/>
        <v>1016.7704356251279</v>
      </c>
      <c r="C326" s="326">
        <f t="shared" si="204"/>
        <v>1015.350236681308</v>
      </c>
      <c r="D326" s="326">
        <f t="shared" si="205"/>
        <v>2.0062627711078438</v>
      </c>
      <c r="E326" s="326">
        <f t="shared" si="235"/>
        <v>19.465367399254241</v>
      </c>
      <c r="F326" s="326">
        <f t="shared" si="206"/>
        <v>19.465367399254241</v>
      </c>
      <c r="G326" s="326">
        <f t="shared" si="207"/>
        <v>43.064106027001763</v>
      </c>
      <c r="H326" s="311">
        <f t="shared" si="208"/>
        <v>0.02</v>
      </c>
      <c r="I326" s="326">
        <f t="shared" si="209"/>
        <v>1.1361591550558843</v>
      </c>
      <c r="J326" s="326">
        <f t="shared" si="210"/>
        <v>42.18</v>
      </c>
      <c r="K326" s="333">
        <f t="shared" si="211"/>
        <v>-1</v>
      </c>
      <c r="L326" s="321">
        <f t="shared" si="212"/>
        <v>1.9862627711078438</v>
      </c>
      <c r="M326" s="321">
        <f t="shared" si="213"/>
        <v>1.9962627711078438</v>
      </c>
      <c r="N326" s="326">
        <f t="shared" si="214"/>
        <v>-2.8004974562084506E-2</v>
      </c>
      <c r="O326" s="326">
        <f t="shared" si="215"/>
        <v>1.0016492211610967E-3</v>
      </c>
      <c r="P326" s="330">
        <f t="shared" si="236"/>
        <v>33.685481215202714</v>
      </c>
      <c r="Q326" s="326">
        <f t="shared" si="216"/>
        <v>1.5335723252518179</v>
      </c>
      <c r="R326" s="276">
        <f>IF(H326&gt;0, rate1(1,$L$52,$L$51,$L$54,L326,$L$53,$L$50,P326),"")</f>
        <v>2344.3900476451618</v>
      </c>
      <c r="S326" s="321">
        <f t="shared" si="217"/>
        <v>0.65306849907545739</v>
      </c>
      <c r="T326" s="321">
        <f t="shared" si="218"/>
        <v>-8.0721913367490863E-2</v>
      </c>
      <c r="U326" s="326">
        <f t="shared" si="219"/>
        <v>2.0062627711078438</v>
      </c>
      <c r="V326" s="334">
        <f t="shared" si="220"/>
        <v>2.0062627711078438</v>
      </c>
      <c r="W326" s="326">
        <f t="shared" si="221"/>
        <v>2.4217905874834855E-4</v>
      </c>
      <c r="X326" s="326">
        <f t="shared" si="222"/>
        <v>2.1937997610090818</v>
      </c>
      <c r="Y326" s="326">
        <f t="shared" si="237"/>
        <v>34.023811950660381</v>
      </c>
      <c r="Z326" s="107">
        <f>IF(H326&gt;0, rate1(1,$L$52,$L$51,$L$54,U326,$L$53,$L$50,Y326),"")</f>
        <v>2362.3740748034252</v>
      </c>
      <c r="AA326" s="334">
        <f t="shared" si="223"/>
        <v>0.92711297526423198</v>
      </c>
      <c r="AB326" s="334">
        <f t="shared" si="224"/>
        <v>3.3226635279228712E-3</v>
      </c>
      <c r="AC326" s="326">
        <f t="shared" si="225"/>
        <v>3.3226635279228712E-3</v>
      </c>
      <c r="AD326" s="326">
        <f t="shared" si="226"/>
        <v>-6.0192673233160008</v>
      </c>
      <c r="AE326" s="326">
        <f t="shared" si="227"/>
        <v>-82.174833515881829</v>
      </c>
      <c r="AF326" s="326">
        <f t="shared" si="228"/>
        <v>1016.7391079870379</v>
      </c>
      <c r="AG326" s="326">
        <f t="shared" si="229"/>
        <v>1015.3469140177801</v>
      </c>
      <c r="AH326" s="326">
        <f t="shared" si="230"/>
        <v>1.9863834846472552</v>
      </c>
      <c r="AI326" s="326">
        <f t="shared" si="231"/>
        <v>1.4172827304314584</v>
      </c>
      <c r="AJ326" s="391">
        <f t="shared" si="232"/>
        <v>1.3906629061280384</v>
      </c>
      <c r="AK326" s="335">
        <f t="shared" si="233"/>
        <v>0.48136003454458809</v>
      </c>
      <c r="AL326" s="41">
        <f t="shared" si="234"/>
        <v>0.21110959998416079</v>
      </c>
      <c r="AM326" s="8" cm="1">
        <f t="array" ref="AM326">Balance($B$8,$B$11,$B$12,$H$7,B326,AK326,AL326)</f>
        <v>4.1289159946435303</v>
      </c>
      <c r="AN326" s="8" cm="1">
        <f t="array" ref="AN326">getStorageByWaterLevel(B325)</f>
        <v>1.8843777296298381</v>
      </c>
    </row>
    <row r="327" spans="1:40" x14ac:dyDescent="0.25">
      <c r="B327" s="326">
        <f t="shared" si="203"/>
        <v>1016.7391079870379</v>
      </c>
      <c r="C327" s="326">
        <f t="shared" si="204"/>
        <v>1015.3469140177801</v>
      </c>
      <c r="D327" s="326">
        <f t="shared" si="205"/>
        <v>1.9863834846472552</v>
      </c>
      <c r="E327" s="326">
        <f t="shared" si="235"/>
        <v>19.465367399254241</v>
      </c>
      <c r="F327" s="326">
        <f t="shared" si="206"/>
        <v>19.465367399254241</v>
      </c>
      <c r="G327" s="326">
        <f t="shared" si="207"/>
        <v>44.3859576499461</v>
      </c>
      <c r="H327" s="311">
        <f t="shared" si="208"/>
        <v>0.02</v>
      </c>
      <c r="I327" s="326">
        <f t="shared" si="209"/>
        <v>1.1137551754061861</v>
      </c>
      <c r="J327" s="326">
        <f t="shared" si="210"/>
        <v>42.18</v>
      </c>
      <c r="K327" s="333">
        <f t="shared" si="211"/>
        <v>1</v>
      </c>
      <c r="L327" s="321">
        <f t="shared" si="212"/>
        <v>2.0063834846472552</v>
      </c>
      <c r="M327" s="321">
        <f t="shared" si="213"/>
        <v>1.9963834846472552</v>
      </c>
      <c r="N327" s="326">
        <f t="shared" si="214"/>
        <v>2.8345114319536346E-2</v>
      </c>
      <c r="O327" s="326">
        <f t="shared" si="215"/>
        <v>1.0016492211610967E-3</v>
      </c>
      <c r="P327" s="330">
        <f t="shared" si="236"/>
        <v>33.913728591855929</v>
      </c>
      <c r="Q327" s="326">
        <f t="shared" si="216"/>
        <v>1.5415028530459054</v>
      </c>
      <c r="R327" s="276">
        <f>IF(H327&gt;0, rate1(1,$L$52,$L$51,$L$54,L327,$L$53,$L$50,P327),"")</f>
        <v>2356.5318558340168</v>
      </c>
      <c r="S327" s="321">
        <f t="shared" si="217"/>
        <v>0.65306342283804975</v>
      </c>
      <c r="T327" s="321">
        <f t="shared" si="218"/>
        <v>8.1701141319281606E-2</v>
      </c>
      <c r="U327" s="326">
        <f t="shared" si="219"/>
        <v>1.9863834846472552</v>
      </c>
      <c r="V327" s="334">
        <f t="shared" si="220"/>
        <v>1.9863834846472552</v>
      </c>
      <c r="W327" s="326">
        <f t="shared" si="221"/>
        <v>2.3740351768042345E-4</v>
      </c>
      <c r="X327" s="326">
        <f t="shared" si="222"/>
        <v>0.88777777478885156</v>
      </c>
      <c r="Y327" s="326">
        <f t="shared" si="237"/>
        <v>33.574827865207972</v>
      </c>
      <c r="Z327" s="107">
        <f>IF(H327&gt;0, rate1(1,$L$52,$L$51,$L$54,U327,$L$53,$L$50,Y327),"")</f>
        <v>2338.4898567824821</v>
      </c>
      <c r="AA327" s="334">
        <f t="shared" si="223"/>
        <v>0.37901213941281819</v>
      </c>
      <c r="AB327" s="334">
        <f t="shared" si="224"/>
        <v>3.822997722627685E-4</v>
      </c>
      <c r="AC327" s="326">
        <f t="shared" si="225"/>
        <v>8.1701141319281606E-2</v>
      </c>
      <c r="AD327" s="326">
        <f t="shared" si="226"/>
        <v>0.24479462192384291</v>
      </c>
      <c r="AE327" s="326">
        <f t="shared" si="227"/>
        <v>147.34842686696823</v>
      </c>
      <c r="AF327" s="326">
        <f t="shared" si="228"/>
        <v>1016.6857519600381</v>
      </c>
      <c r="AG327" s="326">
        <f t="shared" si="229"/>
        <v>1015.2652128764609</v>
      </c>
      <c r="AH327" s="326">
        <f t="shared" si="230"/>
        <v>2.0065030081819004</v>
      </c>
      <c r="AI327" s="326">
        <f t="shared" si="231"/>
        <v>34.670077180164483</v>
      </c>
      <c r="AJ327" s="391">
        <f t="shared" si="232"/>
        <v>1.4002934831225287</v>
      </c>
      <c r="AK327" s="335">
        <f t="shared" si="233"/>
        <v>0.48142106855836164</v>
      </c>
      <c r="AL327" s="41">
        <f t="shared" si="234"/>
        <v>0.2111693809697304</v>
      </c>
      <c r="AM327" s="8" cm="1">
        <f t="array" ref="AM327">Balance($B$8,$B$11,$B$12,$H$7,B327,AK327,AL327)</f>
        <v>4.1524074735776564</v>
      </c>
      <c r="AN327" s="8" cm="1">
        <f t="array" ref="AN327">getStorageByWaterLevel(B326)</f>
        <v>1.945777438525593</v>
      </c>
    </row>
    <row r="328" spans="1:40" x14ac:dyDescent="0.25">
      <c r="B328" s="326">
        <f t="shared" si="203"/>
        <v>1016.6857519600381</v>
      </c>
      <c r="C328" s="326">
        <f t="shared" si="204"/>
        <v>1015.2652128764609</v>
      </c>
      <c r="D328" s="326">
        <f t="shared" si="205"/>
        <v>2.0065030081819004</v>
      </c>
      <c r="E328" s="326">
        <f t="shared" si="235"/>
        <v>19.465367399254241</v>
      </c>
      <c r="F328" s="326">
        <f t="shared" si="206"/>
        <v>19.465367399254241</v>
      </c>
      <c r="G328" s="326">
        <f t="shared" si="207"/>
        <v>45.73473532574576</v>
      </c>
      <c r="H328" s="311">
        <f t="shared" si="208"/>
        <v>0.02</v>
      </c>
      <c r="I328" s="326">
        <f t="shared" si="209"/>
        <v>1.1364312668618368</v>
      </c>
      <c r="J328" s="326">
        <f t="shared" si="210"/>
        <v>42.18</v>
      </c>
      <c r="K328" s="333">
        <f t="shared" si="211"/>
        <v>1</v>
      </c>
      <c r="L328" s="321">
        <f t="shared" si="212"/>
        <v>2.0265030081819004</v>
      </c>
      <c r="M328" s="321">
        <f t="shared" si="213"/>
        <v>2.0165030081819006</v>
      </c>
      <c r="N328" s="326">
        <f t="shared" si="214"/>
        <v>2.8633928197797864E-2</v>
      </c>
      <c r="O328" s="326">
        <f t="shared" si="215"/>
        <v>1.0016492211610967E-3</v>
      </c>
      <c r="P328" s="330">
        <f t="shared" si="236"/>
        <v>34.369281771445443</v>
      </c>
      <c r="Q328" s="326">
        <f t="shared" si="216"/>
        <v>2.8767434294674743</v>
      </c>
      <c r="R328" s="276">
        <f>IF(H328&gt;0, rate1(1,$L$52,$L$51,$L$54,L328,$L$53,$L$50,P328),"")</f>
        <v>2380.6506030733253</v>
      </c>
      <c r="S328" s="321">
        <f t="shared" si="217"/>
        <v>1.2063957857905598</v>
      </c>
      <c r="T328" s="321">
        <f t="shared" si="218"/>
        <v>-0.13873310488448706</v>
      </c>
      <c r="U328" s="326">
        <f t="shared" si="219"/>
        <v>2.0065030081819004</v>
      </c>
      <c r="V328" s="334">
        <f t="shared" si="220"/>
        <v>2.0065030081819004</v>
      </c>
      <c r="W328" s="326">
        <f t="shared" si="221"/>
        <v>2.4223706099135711E-4</v>
      </c>
      <c r="X328" s="326">
        <f t="shared" si="222"/>
        <v>2.209742101939824</v>
      </c>
      <c r="Y328" s="326">
        <f t="shared" si="237"/>
        <v>34.029246952541818</v>
      </c>
      <c r="Z328" s="107">
        <f>IF(H328&gt;0, rate1(1,$L$52,$L$51,$L$54,U328,$L$53,$L$50,Y328),"")</f>
        <v>2362.6622837064879</v>
      </c>
      <c r="AA328" s="334">
        <f t="shared" si="223"/>
        <v>0.93373638888948296</v>
      </c>
      <c r="AB328" s="334">
        <f t="shared" si="224"/>
        <v>3.6556574103295499E-3</v>
      </c>
      <c r="AC328" s="326">
        <f t="shared" si="225"/>
        <v>3.6556574103295499E-3</v>
      </c>
      <c r="AD328" s="326">
        <f t="shared" si="226"/>
        <v>5.4709721823186497</v>
      </c>
      <c r="AE328" s="326">
        <f t="shared" si="227"/>
        <v>122.45486330737452</v>
      </c>
      <c r="AF328" s="326">
        <f t="shared" si="228"/>
        <v>1016.7107302308256</v>
      </c>
      <c r="AG328" s="326">
        <f t="shared" si="229"/>
        <v>1015.2615572190505</v>
      </c>
      <c r="AH328" s="326">
        <f t="shared" si="230"/>
        <v>2.0266247418469394</v>
      </c>
      <c r="AI328" s="326">
        <f t="shared" si="231"/>
        <v>1.5355707408765662</v>
      </c>
      <c r="AJ328" s="391">
        <f t="shared" si="232"/>
        <v>1.4007200305505498</v>
      </c>
      <c r="AK328" s="335">
        <f t="shared" si="233"/>
        <v>0.48295993313580077</v>
      </c>
      <c r="AL328" s="41">
        <f t="shared" si="234"/>
        <v>0.21263176482518972</v>
      </c>
      <c r="AM328" s="8" cm="1">
        <f t="array" ref="AM328">Balance($B$8,$B$11,$B$12,$H$7,B328,AK328,AL328)</f>
        <v>4.1802644183271758</v>
      </c>
      <c r="AN328" s="8" cm="1">
        <f t="array" ref="AN328">getStorageByWaterLevel(B327)</f>
        <v>1.9573374827035595</v>
      </c>
    </row>
    <row r="329" spans="1:40" x14ac:dyDescent="0.25">
      <c r="B329" s="326">
        <f t="shared" si="203"/>
        <v>1016.7107302308256</v>
      </c>
      <c r="C329" s="326">
        <f t="shared" si="204"/>
        <v>1015.2615572190505</v>
      </c>
      <c r="D329" s="326">
        <f t="shared" si="205"/>
        <v>2.0266247418469394</v>
      </c>
      <c r="E329" s="326">
        <f t="shared" si="235"/>
        <v>19.465367399254241</v>
      </c>
      <c r="F329" s="326">
        <f t="shared" si="206"/>
        <v>19.465367399254241</v>
      </c>
      <c r="G329" s="326">
        <f t="shared" si="207"/>
        <v>44.402198299807104</v>
      </c>
      <c r="H329" s="311">
        <f t="shared" si="208"/>
        <v>0.02</v>
      </c>
      <c r="I329" s="326">
        <f t="shared" si="209"/>
        <v>1.15933840942007</v>
      </c>
      <c r="J329" s="326">
        <f t="shared" si="210"/>
        <v>42.18</v>
      </c>
      <c r="K329" s="333">
        <f t="shared" si="211"/>
        <v>-1</v>
      </c>
      <c r="L329" s="321">
        <f t="shared" si="212"/>
        <v>2.0066247418469394</v>
      </c>
      <c r="M329" s="321">
        <f t="shared" si="213"/>
        <v>2.0166247418469396</v>
      </c>
      <c r="N329" s="326">
        <f t="shared" si="214"/>
        <v>-2.8287436162639512E-2</v>
      </c>
      <c r="O329" s="326">
        <f t="shared" si="215"/>
        <v>1.0016492211610967E-3</v>
      </c>
      <c r="P329" s="330">
        <f t="shared" si="236"/>
        <v>34.145758375307835</v>
      </c>
      <c r="Q329" s="326">
        <f t="shared" si="216"/>
        <v>2.884903973162821</v>
      </c>
      <c r="R329" s="276">
        <f>IF(H329&gt;0, rate1(1,$L$52,$L$51,$L$54,L329,$L$53,$L$50,P329),"")</f>
        <v>2368.8354593413414</v>
      </c>
      <c r="S329" s="321">
        <f t="shared" si="217"/>
        <v>1.215852266540205</v>
      </c>
      <c r="T329" s="321">
        <f t="shared" si="218"/>
        <v>0.13104998439926344</v>
      </c>
      <c r="U329" s="326">
        <f t="shared" si="219"/>
        <v>2.0266247418469394</v>
      </c>
      <c r="V329" s="334">
        <f t="shared" si="220"/>
        <v>2.0266247418469394</v>
      </c>
      <c r="W329" s="326">
        <f t="shared" si="221"/>
        <v>2.4711985421710381E-4</v>
      </c>
      <c r="X329" s="326">
        <f t="shared" si="222"/>
        <v>3.5586347777206768</v>
      </c>
      <c r="Y329" s="326">
        <f t="shared" si="237"/>
        <v>34.485240663014423</v>
      </c>
      <c r="Z329" s="107">
        <f>IF(H329&gt;0, rate1(1,$L$52,$L$51,$L$54,U329,$L$53,$L$50,Y329),"")</f>
        <v>2386.7656312000049</v>
      </c>
      <c r="AA329" s="334">
        <f t="shared" si="223"/>
        <v>1.4885313492035364</v>
      </c>
      <c r="AB329" s="334">
        <f t="shared" si="224"/>
        <v>-5.0584236737312536E-4</v>
      </c>
      <c r="AC329" s="326">
        <f t="shared" si="225"/>
        <v>0.13104998439926344</v>
      </c>
      <c r="AD329" s="326">
        <f t="shared" si="226"/>
        <v>-0.15261352446305526</v>
      </c>
      <c r="AE329" s="326">
        <f t="shared" si="227"/>
        <v>-83.494434698298193</v>
      </c>
      <c r="AF329" s="326">
        <f t="shared" si="228"/>
        <v>1016.5513928102637</v>
      </c>
      <c r="AG329" s="326">
        <f t="shared" si="229"/>
        <v>1015.1305072346512</v>
      </c>
      <c r="AH329" s="326">
        <f t="shared" si="230"/>
        <v>2.0067477022312499</v>
      </c>
      <c r="AI329" s="326">
        <f t="shared" si="231"/>
        <v>55.322535755903495</v>
      </c>
      <c r="AJ329" s="391">
        <f t="shared" si="232"/>
        <v>1.4160874015938563</v>
      </c>
      <c r="AK329" s="335">
        <f t="shared" si="233"/>
        <v>0.48303016205720872</v>
      </c>
      <c r="AL329" s="41">
        <f t="shared" si="234"/>
        <v>0.21269653519903989</v>
      </c>
      <c r="AM329" s="8" cm="1">
        <f t="array" ref="AM329">Balance($B$8,$B$11,$B$12,$H$7,B329,AK329,AL329)</f>
        <v>4.1604843070322781</v>
      </c>
      <c r="AN329" s="8" cm="1">
        <f t="array" ref="AN329">getStorageByWaterLevel(B328)</f>
        <v>1.9771047829273569</v>
      </c>
    </row>
    <row r="330" spans="1:40" x14ac:dyDescent="0.25">
      <c r="B330" s="326">
        <f t="shared" si="203"/>
        <v>1016.5513928102637</v>
      </c>
      <c r="C330" s="326">
        <f t="shared" si="204"/>
        <v>1015.1305072346512</v>
      </c>
      <c r="D330" s="326">
        <f t="shared" si="205"/>
        <v>2.0067477022312499</v>
      </c>
      <c r="E330" s="326">
        <f t="shared" si="235"/>
        <v>19.465367399254241</v>
      </c>
      <c r="F330" s="326">
        <f t="shared" si="206"/>
        <v>19.465367399254241</v>
      </c>
      <c r="G330" s="326">
        <f t="shared" si="207"/>
        <v>43.095656633558661</v>
      </c>
      <c r="H330" s="311">
        <f t="shared" si="208"/>
        <v>0.02</v>
      </c>
      <c r="I330" s="326">
        <f t="shared" si="209"/>
        <v>1.1367084604899902</v>
      </c>
      <c r="J330" s="326">
        <f t="shared" si="210"/>
        <v>42.18</v>
      </c>
      <c r="K330" s="333">
        <f t="shared" si="211"/>
        <v>-1</v>
      </c>
      <c r="L330" s="321">
        <f t="shared" si="212"/>
        <v>1.9867477022312499</v>
      </c>
      <c r="M330" s="321">
        <f t="shared" si="213"/>
        <v>1.9967477022312499</v>
      </c>
      <c r="N330" s="326">
        <f t="shared" si="214"/>
        <v>-2.8011702114735471E-2</v>
      </c>
      <c r="O330" s="326">
        <f t="shared" si="215"/>
        <v>1.0016492211610967E-3</v>
      </c>
      <c r="P330" s="330">
        <f t="shared" si="236"/>
        <v>33.696424758990304</v>
      </c>
      <c r="Q330" s="326">
        <f t="shared" si="216"/>
        <v>1.5654366998486182</v>
      </c>
      <c r="R330" s="276">
        <f>IF(H330&gt;0, rate1(1,$L$52,$L$51,$L$54,L330,$L$53,$L$50,P330),"")</f>
        <v>2344.9730788714073</v>
      </c>
      <c r="S330" s="321">
        <f t="shared" si="217"/>
        <v>0.66647212860002347</v>
      </c>
      <c r="T330" s="321">
        <f t="shared" si="218"/>
        <v>-8.3986090868978694E-2</v>
      </c>
      <c r="U330" s="326">
        <f t="shared" si="219"/>
        <v>2.0067477022312499</v>
      </c>
      <c r="V330" s="334">
        <f t="shared" si="220"/>
        <v>2.0067477022312499</v>
      </c>
      <c r="W330" s="326">
        <f t="shared" si="221"/>
        <v>2.422961464580986E-4</v>
      </c>
      <c r="X330" s="326">
        <f t="shared" si="222"/>
        <v>2.2259841365177664</v>
      </c>
      <c r="Y330" s="326">
        <f t="shared" si="237"/>
        <v>34.034783010208265</v>
      </c>
      <c r="Z330" s="107">
        <f>IF(H330&gt;0, rate1(1,$L$52,$L$51,$L$54,U330,$L$53,$L$50,Y330),"")</f>
        <v>2362.9558290649902</v>
      </c>
      <c r="AA330" s="334">
        <f t="shared" si="223"/>
        <v>0.94048268426926929</v>
      </c>
      <c r="AB330" s="334">
        <f t="shared" si="224"/>
        <v>4.0710193913028455E-3</v>
      </c>
      <c r="AC330" s="326">
        <f t="shared" si="225"/>
        <v>4.0710193913028455E-3</v>
      </c>
      <c r="AD330" s="326">
        <f t="shared" si="226"/>
        <v>-4.912774437460838</v>
      </c>
      <c r="AE330" s="326">
        <f t="shared" si="227"/>
        <v>-70.45774941660288</v>
      </c>
      <c r="AF330" s="326">
        <f t="shared" si="228"/>
        <v>1016.5193100887576</v>
      </c>
      <c r="AG330" s="326">
        <f t="shared" si="229"/>
        <v>1015.1264362152599</v>
      </c>
      <c r="AH330" s="326">
        <f t="shared" si="230"/>
        <v>1.9868684694021719</v>
      </c>
      <c r="AI330" s="326">
        <f t="shared" si="231"/>
        <v>1.7360623147375973</v>
      </c>
      <c r="AJ330" s="391">
        <f t="shared" si="232"/>
        <v>1.4165696411257278</v>
      </c>
      <c r="AK330" s="335">
        <f t="shared" si="233"/>
        <v>0.4854866042602905</v>
      </c>
      <c r="AL330" s="41">
        <f t="shared" si="234"/>
        <v>0.2150300397572239</v>
      </c>
      <c r="AM330" s="8" cm="1">
        <f t="array" ref="AM330">Balance($B$8,$B$11,$B$12,$H$7,B330,AK330,AL330)</f>
        <v>4.2622083740682681</v>
      </c>
      <c r="AN330" s="8" cm="1">
        <f t="array" ref="AN330">getStorageByWaterLevel(B329)</f>
        <v>1.9678385094768143</v>
      </c>
    </row>
    <row r="331" spans="1:40" x14ac:dyDescent="0.25">
      <c r="B331" s="326">
        <f t="shared" si="203"/>
        <v>1016.5193100887576</v>
      </c>
      <c r="C331" s="326">
        <f t="shared" si="204"/>
        <v>1015.1264362152599</v>
      </c>
      <c r="D331" s="326">
        <f t="shared" si="205"/>
        <v>1.9868684694021719</v>
      </c>
      <c r="E331" s="326">
        <f t="shared" si="235"/>
        <v>19.465367399254241</v>
      </c>
      <c r="F331" s="326">
        <f t="shared" si="206"/>
        <v>19.465367399254241</v>
      </c>
      <c r="G331" s="326">
        <f t="shared" si="207"/>
        <v>44.41815409406022</v>
      </c>
      <c r="H331" s="311">
        <f t="shared" si="208"/>
        <v>0.02</v>
      </c>
      <c r="I331" s="326">
        <f t="shared" si="209"/>
        <v>1.1142990987981649</v>
      </c>
      <c r="J331" s="326">
        <f t="shared" si="210"/>
        <v>42.18</v>
      </c>
      <c r="K331" s="333">
        <f t="shared" si="211"/>
        <v>1</v>
      </c>
      <c r="L331" s="321">
        <f t="shared" si="212"/>
        <v>2.0068684694021717</v>
      </c>
      <c r="M331" s="321">
        <f t="shared" si="213"/>
        <v>1.9968684694021719</v>
      </c>
      <c r="N331" s="326">
        <f t="shared" si="214"/>
        <v>2.8352075657384734E-2</v>
      </c>
      <c r="O331" s="326">
        <f t="shared" si="215"/>
        <v>1.0016492211610967E-3</v>
      </c>
      <c r="P331" s="330">
        <f t="shared" si="236"/>
        <v>33.924691862846444</v>
      </c>
      <c r="Q331" s="326">
        <f t="shared" si="216"/>
        <v>1.5733746063127612</v>
      </c>
      <c r="R331" s="276">
        <f>IF(H331&gt;0, rate1(1,$L$52,$L$51,$L$54,L331,$L$53,$L$50,P331),"")</f>
        <v>2357.1140868013877</v>
      </c>
      <c r="S331" s="321">
        <f t="shared" si="217"/>
        <v>0.66640136123939986</v>
      </c>
      <c r="T331" s="321">
        <f t="shared" si="218"/>
        <v>8.4988583175038046E-2</v>
      </c>
      <c r="U331" s="326">
        <f t="shared" si="219"/>
        <v>1.9868684694021717</v>
      </c>
      <c r="V331" s="334">
        <f t="shared" si="220"/>
        <v>1.9868684694021717</v>
      </c>
      <c r="W331" s="326">
        <f t="shared" si="221"/>
        <v>2.3751945817584996E-4</v>
      </c>
      <c r="X331" s="326">
        <f t="shared" si="222"/>
        <v>0.91933107142489945</v>
      </c>
      <c r="Y331" s="326">
        <f t="shared" si="237"/>
        <v>33.585763709608536</v>
      </c>
      <c r="Z331" s="107">
        <f>IF(H331&gt;0, rate1(1,$L$52,$L$51,$L$54,U331,$L$53,$L$50,Y331),"")</f>
        <v>2339.073376211114</v>
      </c>
      <c r="AA331" s="334">
        <f t="shared" si="223"/>
        <v>0.39238503456184992</v>
      </c>
      <c r="AB331" s="334">
        <f t="shared" si="224"/>
        <v>3.9090455582274067E-4</v>
      </c>
      <c r="AC331" s="326">
        <f t="shared" si="225"/>
        <v>8.4988583175038046E-2</v>
      </c>
      <c r="AD331" s="326">
        <f t="shared" si="226"/>
        <v>0.235325725560209</v>
      </c>
      <c r="AE331" s="326">
        <f t="shared" si="227"/>
        <v>115.61022090091193</v>
      </c>
      <c r="AF331" s="326">
        <f t="shared" si="228"/>
        <v>1016.46267358124</v>
      </c>
      <c r="AG331" s="326">
        <f t="shared" si="229"/>
        <v>1015.0414476320849</v>
      </c>
      <c r="AH331" s="326">
        <f t="shared" si="230"/>
        <v>2.0069880463290772</v>
      </c>
      <c r="AI331" s="326">
        <f t="shared" si="231"/>
        <v>36.056202646672844</v>
      </c>
      <c r="AJ331" s="391">
        <f t="shared" si="232"/>
        <v>1.4265852529720258</v>
      </c>
      <c r="AK331" s="335">
        <f t="shared" si="233"/>
        <v>0.48556142100570088</v>
      </c>
      <c r="AL331" s="41">
        <f t="shared" si="234"/>
        <v>0.21510326686565953</v>
      </c>
      <c r="AM331" s="8" cm="1">
        <f t="array" ref="AM331">Balance($B$8,$B$11,$B$12,$H$7,B331,AK331,AL331)</f>
        <v>4.2864412260193054</v>
      </c>
      <c r="AN331" s="8" cm="1">
        <f t="array" ref="AN331">getStorageByWaterLevel(B330)</f>
        <v>2.0273212329458188</v>
      </c>
    </row>
    <row r="332" spans="1:40" x14ac:dyDescent="0.25">
      <c r="B332" s="326">
        <f t="shared" si="203"/>
        <v>1016.46267358124</v>
      </c>
      <c r="C332" s="326">
        <f t="shared" si="204"/>
        <v>1015.0414476320849</v>
      </c>
      <c r="D332" s="326">
        <f t="shared" si="205"/>
        <v>2.0069880463290772</v>
      </c>
      <c r="E332" s="326">
        <f t="shared" si="235"/>
        <v>19.465367399254241</v>
      </c>
      <c r="F332" s="326">
        <f t="shared" si="206"/>
        <v>19.465367399254241</v>
      </c>
      <c r="G332" s="326">
        <f t="shared" si="207"/>
        <v>45.767584278233215</v>
      </c>
      <c r="H332" s="311">
        <f t="shared" si="208"/>
        <v>0.02</v>
      </c>
      <c r="I332" s="326">
        <f t="shared" si="209"/>
        <v>1.1369807593240695</v>
      </c>
      <c r="J332" s="326">
        <f t="shared" si="210"/>
        <v>42.18</v>
      </c>
      <c r="K332" s="333">
        <f t="shared" si="211"/>
        <v>1</v>
      </c>
      <c r="L332" s="321">
        <f t="shared" si="212"/>
        <v>2.0269880463290773</v>
      </c>
      <c r="M332" s="321">
        <f t="shared" si="213"/>
        <v>2.016988046329077</v>
      </c>
      <c r="N332" s="326">
        <f t="shared" si="214"/>
        <v>2.8640891476338304E-2</v>
      </c>
      <c r="O332" s="326">
        <f t="shared" si="215"/>
        <v>1.0016492211610967E-3</v>
      </c>
      <c r="P332" s="330">
        <f t="shared" si="236"/>
        <v>34.380282938722409</v>
      </c>
      <c r="Q332" s="326">
        <f t="shared" si="216"/>
        <v>2.9092643278413206</v>
      </c>
      <c r="R332" s="276">
        <f>IF(H332&gt;0, rate1(1,$L$52,$L$51,$L$54,L332,$L$53,$L$50,P332),"")</f>
        <v>2381.2311652910403</v>
      </c>
      <c r="S332" s="321">
        <f t="shared" si="217"/>
        <v>1.2197363489325206</v>
      </c>
      <c r="T332" s="321">
        <f t="shared" si="218"/>
        <v>-0.13034207410597193</v>
      </c>
      <c r="U332" s="326">
        <f t="shared" si="219"/>
        <v>2.0069880463290772</v>
      </c>
      <c r="V332" s="334">
        <f t="shared" si="220"/>
        <v>2.0069880463290772</v>
      </c>
      <c r="W332" s="326">
        <f t="shared" si="221"/>
        <v>2.4235418856699553E-4</v>
      </c>
      <c r="X332" s="326">
        <f t="shared" si="222"/>
        <v>2.2419412911976551</v>
      </c>
      <c r="Y332" s="326">
        <f t="shared" si="237"/>
        <v>34.040220872295073</v>
      </c>
      <c r="Z332" s="107">
        <f>IF(H332&gt;0, rate1(1,$L$52,$L$51,$L$54,U332,$L$53,$L$50,Y332),"")</f>
        <v>2363.244145708084</v>
      </c>
      <c r="AA332" s="334">
        <f t="shared" si="223"/>
        <v>0.94710905182068439</v>
      </c>
      <c r="AB332" s="334">
        <f t="shared" si="224"/>
        <v>4.5821486834636566E-3</v>
      </c>
      <c r="AC332" s="326">
        <f t="shared" si="225"/>
        <v>4.5821486834636566E-3</v>
      </c>
      <c r="AD332" s="326">
        <f t="shared" si="226"/>
        <v>4.3647645202298317</v>
      </c>
      <c r="AE332" s="326">
        <f t="shared" si="227"/>
        <v>92.205092198935134</v>
      </c>
      <c r="AF332" s="326">
        <f t="shared" si="228"/>
        <v>1016.4867323240329</v>
      </c>
      <c r="AG332" s="326">
        <f t="shared" si="229"/>
        <v>1015.0368654834015</v>
      </c>
      <c r="AH332" s="326">
        <f t="shared" si="230"/>
        <v>2.0271098331543396</v>
      </c>
      <c r="AI332" s="326">
        <f t="shared" si="231"/>
        <v>1.924277134556827</v>
      </c>
      <c r="AJ332" s="391">
        <f t="shared" si="232"/>
        <v>1.4271197743982915</v>
      </c>
      <c r="AK332" s="335">
        <f t="shared" si="233"/>
        <v>0.48716297097090744</v>
      </c>
      <c r="AL332" s="41">
        <f t="shared" si="234"/>
        <v>0.21662411749329619</v>
      </c>
      <c r="AM332" s="8" cm="1">
        <f t="array" ref="AM332">Balance($B$8,$B$11,$B$12,$H$7,B332,AK332,AL332)</f>
        <v>4.3164828490470404</v>
      </c>
      <c r="AN332" s="8" cm="1">
        <f t="array" ref="AN332">getStorageByWaterLevel(B331)</f>
        <v>2.0394050658960197</v>
      </c>
    </row>
    <row r="333" spans="1:40" x14ac:dyDescent="0.25">
      <c r="B333" s="326">
        <f t="shared" si="203"/>
        <v>1016.4867323240329</v>
      </c>
      <c r="C333" s="326">
        <f t="shared" si="204"/>
        <v>1015.0368654834015</v>
      </c>
      <c r="D333" s="326">
        <f t="shared" si="205"/>
        <v>2.0271098331543396</v>
      </c>
      <c r="E333" s="326">
        <f t="shared" si="235"/>
        <v>19.465367399254241</v>
      </c>
      <c r="F333" s="326">
        <f t="shared" si="206"/>
        <v>19.465367399254241</v>
      </c>
      <c r="G333" s="326">
        <f t="shared" si="207"/>
        <v>44.434409673083643</v>
      </c>
      <c r="H333" s="311">
        <f t="shared" si="208"/>
        <v>0.02</v>
      </c>
      <c r="I333" s="326">
        <f t="shared" si="209"/>
        <v>1.1598934725051551</v>
      </c>
      <c r="J333" s="326">
        <f t="shared" si="210"/>
        <v>42.18</v>
      </c>
      <c r="K333" s="333">
        <f t="shared" si="211"/>
        <v>-1</v>
      </c>
      <c r="L333" s="321">
        <f t="shared" si="212"/>
        <v>2.0071098331543396</v>
      </c>
      <c r="M333" s="321">
        <f t="shared" si="213"/>
        <v>2.0171098331543398</v>
      </c>
      <c r="N333" s="326">
        <f t="shared" si="214"/>
        <v>-2.8294164748958295E-2</v>
      </c>
      <c r="O333" s="326">
        <f t="shared" si="215"/>
        <v>1.0016492211610967E-3</v>
      </c>
      <c r="P333" s="330">
        <f t="shared" si="236"/>
        <v>34.156742792839786</v>
      </c>
      <c r="Q333" s="326">
        <f t="shared" si="216"/>
        <v>2.9174323632527503</v>
      </c>
      <c r="R333" s="276">
        <f>IF(H333&gt;0, rate1(1,$L$52,$L$51,$L$54,L333,$L$53,$L$50,P333),"")</f>
        <v>2369.4169368077823</v>
      </c>
      <c r="S333" s="321">
        <f t="shared" si="217"/>
        <v>1.2292597174286188</v>
      </c>
      <c r="T333" s="321">
        <f t="shared" si="218"/>
        <v>0.12341533465323155</v>
      </c>
      <c r="U333" s="326">
        <f t="shared" si="219"/>
        <v>2.0271098331543396</v>
      </c>
      <c r="V333" s="334">
        <f t="shared" si="220"/>
        <v>2.0271098331543396</v>
      </c>
      <c r="W333" s="326">
        <f t="shared" si="221"/>
        <v>2.4723816920291242E-4</v>
      </c>
      <c r="X333" s="326">
        <f t="shared" si="222"/>
        <v>3.5914865309888526</v>
      </c>
      <c r="Y333" s="326">
        <f t="shared" si="237"/>
        <v>34.496252419567348</v>
      </c>
      <c r="Z333" s="107">
        <f>IF(H333&gt;0, rate1(1,$L$52,$L$51,$L$54,U333,$L$53,$L$50,Y333),"")</f>
        <v>2387.3458198349749</v>
      </c>
      <c r="AA333" s="334">
        <f t="shared" si="223"/>
        <v>1.5019077245204022</v>
      </c>
      <c r="AB333" s="334">
        <f t="shared" si="224"/>
        <v>-4.9259686018811679E-4</v>
      </c>
      <c r="AC333" s="326">
        <f t="shared" si="225"/>
        <v>0.12341533465323155</v>
      </c>
      <c r="AD333" s="326">
        <f t="shared" si="226"/>
        <v>-0.16205441614038774</v>
      </c>
      <c r="AE333" s="326">
        <f t="shared" si="227"/>
        <v>-70.732936591612486</v>
      </c>
      <c r="AF333" s="326">
        <f t="shared" si="228"/>
        <v>1016.3350228246308</v>
      </c>
      <c r="AG333" s="326">
        <f t="shared" si="229"/>
        <v>1014.9134501487482</v>
      </c>
      <c r="AH333" s="326">
        <f t="shared" si="230"/>
        <v>2.007232846939738</v>
      </c>
      <c r="AI333" s="326">
        <f t="shared" si="231"/>
        <v>52.086795167212713</v>
      </c>
      <c r="AJ333" s="391">
        <f t="shared" si="232"/>
        <v>1.4415883286114062</v>
      </c>
      <c r="AK333" s="335">
        <f t="shared" si="233"/>
        <v>0.48725104048683793</v>
      </c>
      <c r="AL333" s="41">
        <f t="shared" si="234"/>
        <v>0.2167052835028318</v>
      </c>
      <c r="AM333" s="8" cm="1">
        <f t="array" ref="AM333">Balance($B$8,$B$11,$B$12,$H$7,B333,AK333,AL333)</f>
        <v>4.2970150719543945</v>
      </c>
      <c r="AN333" s="8" cm="1">
        <f t="array" ref="AN333">getStorageByWaterLevel(B332)</f>
        <v>2.0608244826818201</v>
      </c>
    </row>
    <row r="334" spans="1:40" x14ac:dyDescent="0.25">
      <c r="B334" s="326">
        <f t="shared" si="203"/>
        <v>1016.3350228246308</v>
      </c>
      <c r="C334" s="326">
        <f t="shared" si="204"/>
        <v>1014.9134501487482</v>
      </c>
      <c r="D334" s="326">
        <f t="shared" si="205"/>
        <v>2.007232846939738</v>
      </c>
      <c r="E334" s="326">
        <f t="shared" si="235"/>
        <v>19.465367399254241</v>
      </c>
      <c r="F334" s="326">
        <f t="shared" si="206"/>
        <v>19.465367399254241</v>
      </c>
      <c r="G334" s="326">
        <f t="shared" si="207"/>
        <v>43.127236552639808</v>
      </c>
      <c r="H334" s="311">
        <f t="shared" si="208"/>
        <v>0.02</v>
      </c>
      <c r="I334" s="326">
        <f t="shared" si="209"/>
        <v>1.1372581407060351</v>
      </c>
      <c r="J334" s="326">
        <f t="shared" si="210"/>
        <v>42.18</v>
      </c>
      <c r="K334" s="333">
        <f t="shared" si="211"/>
        <v>-1</v>
      </c>
      <c r="L334" s="321">
        <f t="shared" si="212"/>
        <v>1.987232846939738</v>
      </c>
      <c r="M334" s="321">
        <f t="shared" si="213"/>
        <v>1.997232846939738</v>
      </c>
      <c r="N334" s="326">
        <f t="shared" si="214"/>
        <v>-2.8018432602185062E-2</v>
      </c>
      <c r="O334" s="326">
        <f t="shared" si="215"/>
        <v>1.0016492211610967E-3</v>
      </c>
      <c r="P334" s="330">
        <f t="shared" si="236"/>
        <v>33.707374013369787</v>
      </c>
      <c r="Q334" s="326">
        <f t="shared" si="216"/>
        <v>1.5973306001075471</v>
      </c>
      <c r="R334" s="276">
        <f>IF(H334&gt;0, rate1(1,$L$52,$L$51,$L$54,L334,$L$53,$L$50,P334),"")</f>
        <v>2345.5563254696885</v>
      </c>
      <c r="S334" s="321">
        <f t="shared" si="217"/>
        <v>0.67988159944780435</v>
      </c>
      <c r="T334" s="321">
        <f t="shared" si="218"/>
        <v>-8.7525217400355668E-2</v>
      </c>
      <c r="U334" s="326">
        <f t="shared" si="219"/>
        <v>2.007232846939738</v>
      </c>
      <c r="V334" s="334">
        <f t="shared" si="220"/>
        <v>2.007232846939738</v>
      </c>
      <c r="W334" s="326">
        <f t="shared" si="221"/>
        <v>2.4241331405283617E-4</v>
      </c>
      <c r="X334" s="326">
        <f t="shared" si="222"/>
        <v>2.2581982562132197</v>
      </c>
      <c r="Y334" s="326">
        <f t="shared" si="237"/>
        <v>34.045759788003402</v>
      </c>
      <c r="Z334" s="107">
        <f>IF(H334&gt;0, rate1(1,$L$52,$L$51,$L$54,U334,$L$53,$L$50,Y334),"")</f>
        <v>2363.5377978574024</v>
      </c>
      <c r="AA334" s="334">
        <f t="shared" si="223"/>
        <v>0.95385828901740277</v>
      </c>
      <c r="AB334" s="334">
        <f t="shared" si="224"/>
        <v>5.2536698117732258E-3</v>
      </c>
      <c r="AC334" s="326">
        <f t="shared" si="225"/>
        <v>5.2536698117732258E-3</v>
      </c>
      <c r="AD334" s="326">
        <f t="shared" si="226"/>
        <v>-3.8068627676564191</v>
      </c>
      <c r="AE334" s="326">
        <f t="shared" si="227"/>
        <v>-56.654022725532798</v>
      </c>
      <c r="AF334" s="326">
        <f t="shared" si="228"/>
        <v>1016.3017507222168</v>
      </c>
      <c r="AG334" s="326">
        <f t="shared" si="229"/>
        <v>1014.9081964789365</v>
      </c>
      <c r="AH334" s="326">
        <f t="shared" si="230"/>
        <v>1.9873536677597707</v>
      </c>
      <c r="AI334" s="326">
        <f t="shared" si="231"/>
        <v>2.2398395445571739</v>
      </c>
      <c r="AJ334" s="391">
        <f t="shared" si="232"/>
        <v>1.442210506262672</v>
      </c>
      <c r="AK334" s="335">
        <f t="shared" si="233"/>
        <v>0.48956548648185583</v>
      </c>
      <c r="AL334" s="41">
        <f t="shared" si="234"/>
        <v>0.21890230452298484</v>
      </c>
      <c r="AM334" s="8" cm="1">
        <f t="array" ref="AM334">Balance($B$8,$B$11,$B$12,$H$7,B334,AK334,AL334)</f>
        <v>4.3950012620028573</v>
      </c>
      <c r="AN334" s="8" cm="1">
        <f t="array" ref="AN334">getStorageByWaterLevel(B333)</f>
        <v>2.0517120350861058</v>
      </c>
    </row>
    <row r="335" spans="1:40" x14ac:dyDescent="0.25">
      <c r="B335" s="326">
        <f t="shared" si="203"/>
        <v>1016.3017507222168</v>
      </c>
      <c r="C335" s="326">
        <f t="shared" si="204"/>
        <v>1014.9081964789365</v>
      </c>
      <c r="D335" s="326">
        <f t="shared" si="205"/>
        <v>1.9873536677597707</v>
      </c>
      <c r="E335" s="326">
        <f t="shared" si="235"/>
        <v>19.465367399254241</v>
      </c>
      <c r="F335" s="326">
        <f t="shared" si="206"/>
        <v>19.465367399254241</v>
      </c>
      <c r="G335" s="326">
        <f t="shared" si="207"/>
        <v>44.450380294299968</v>
      </c>
      <c r="H335" s="311">
        <f t="shared" si="208"/>
        <v>0.02</v>
      </c>
      <c r="I335" s="326">
        <f t="shared" si="209"/>
        <v>1.1148433946242222</v>
      </c>
      <c r="J335" s="326">
        <f t="shared" si="210"/>
        <v>42.18</v>
      </c>
      <c r="K335" s="333">
        <f t="shared" si="211"/>
        <v>1</v>
      </c>
      <c r="L335" s="321">
        <f t="shared" si="212"/>
        <v>2.0073536677597708</v>
      </c>
      <c r="M335" s="321">
        <f t="shared" si="213"/>
        <v>1.9973536677597707</v>
      </c>
      <c r="N335" s="326">
        <f t="shared" si="214"/>
        <v>2.8359040089550369E-2</v>
      </c>
      <c r="O335" s="326">
        <f t="shared" si="215"/>
        <v>1.0016492211610967E-3</v>
      </c>
      <c r="P335" s="330">
        <f t="shared" si="236"/>
        <v>33.935660850182288</v>
      </c>
      <c r="Q335" s="326">
        <f t="shared" si="216"/>
        <v>1.6052758924595167</v>
      </c>
      <c r="R335" s="276">
        <f>IF(H335&gt;0, rate1(1,$L$52,$L$51,$L$54,L335,$L$53,$L$50,P335),"")</f>
        <v>2357.696532585122</v>
      </c>
      <c r="S335" s="321">
        <f t="shared" si="217"/>
        <v>0.67974515565867788</v>
      </c>
      <c r="T335" s="321">
        <f t="shared" si="218"/>
        <v>8.8551478894495009E-2</v>
      </c>
      <c r="U335" s="326">
        <f t="shared" si="219"/>
        <v>1.9873536677597707</v>
      </c>
      <c r="V335" s="334">
        <f t="shared" si="220"/>
        <v>1.9873536677597707</v>
      </c>
      <c r="W335" s="326">
        <f t="shared" si="221"/>
        <v>2.3763547805932816E-4</v>
      </c>
      <c r="X335" s="326">
        <f t="shared" si="222"/>
        <v>0.95091368308323609</v>
      </c>
      <c r="Y335" s="326">
        <f t="shared" si="237"/>
        <v>33.596705262702358</v>
      </c>
      <c r="Z335" s="107">
        <f>IF(H335&gt;0, rate1(1,$L$52,$L$51,$L$54,U335,$L$53,$L$50,Y335),"")</f>
        <v>2339.6571112992469</v>
      </c>
      <c r="AA335" s="334">
        <f t="shared" si="223"/>
        <v>0.4057637308007277</v>
      </c>
      <c r="AB335" s="334">
        <f t="shared" si="224"/>
        <v>3.9990066304693871E-4</v>
      </c>
      <c r="AC335" s="326">
        <f t="shared" si="225"/>
        <v>8.8551478894495009E-2</v>
      </c>
      <c r="AD335" s="326">
        <f t="shared" si="226"/>
        <v>0.22585732332973316</v>
      </c>
      <c r="AE335" s="326">
        <f t="shared" si="227"/>
        <v>85.98078349864987</v>
      </c>
      <c r="AF335" s="326">
        <f t="shared" si="228"/>
        <v>1016.2415582834118</v>
      </c>
      <c r="AG335" s="326">
        <f t="shared" si="229"/>
        <v>1014.819645000042</v>
      </c>
      <c r="AH335" s="326">
        <f t="shared" si="230"/>
        <v>2.0074732980966368</v>
      </c>
      <c r="AI335" s="326">
        <f t="shared" si="231"/>
        <v>37.5584718688973</v>
      </c>
      <c r="AJ335" s="391">
        <f t="shared" si="232"/>
        <v>1.4526434151151435</v>
      </c>
      <c r="AK335" s="335">
        <f t="shared" si="233"/>
        <v>0.48966208457173388</v>
      </c>
      <c r="AL335" s="41">
        <f t="shared" si="234"/>
        <v>0.21899678095497427</v>
      </c>
      <c r="AM335" s="8" cm="1">
        <f t="array" ref="AM335">Balance($B$8,$B$11,$B$12,$H$7,B335,AK335,AL335)</f>
        <v>4.4202447608104549</v>
      </c>
      <c r="AN335" s="8" cm="1">
        <f t="array" ref="AN335">getStorageByWaterLevel(B334)</f>
        <v>2.1095104762346364</v>
      </c>
    </row>
    <row r="336" spans="1:40" x14ac:dyDescent="0.25">
      <c r="B336" s="326">
        <f t="shared" si="203"/>
        <v>1016.2415582834118</v>
      </c>
      <c r="C336" s="326">
        <f t="shared" si="204"/>
        <v>1014.819645000042</v>
      </c>
      <c r="D336" s="326">
        <f t="shared" si="205"/>
        <v>2.0074732980966368</v>
      </c>
      <c r="E336" s="326">
        <f t="shared" si="235"/>
        <v>19.465367399254241</v>
      </c>
      <c r="F336" s="326">
        <f t="shared" si="206"/>
        <v>19.465367399254241</v>
      </c>
      <c r="G336" s="326">
        <f t="shared" si="207"/>
        <v>45.800463433454823</v>
      </c>
      <c r="H336" s="311">
        <f t="shared" si="208"/>
        <v>0.02</v>
      </c>
      <c r="I336" s="326">
        <f t="shared" si="209"/>
        <v>1.1375306266958434</v>
      </c>
      <c r="J336" s="326">
        <f t="shared" si="210"/>
        <v>42.18</v>
      </c>
      <c r="K336" s="333">
        <f t="shared" si="211"/>
        <v>1</v>
      </c>
      <c r="L336" s="321">
        <f t="shared" si="212"/>
        <v>2.0274732980966368</v>
      </c>
      <c r="M336" s="321">
        <f t="shared" si="213"/>
        <v>2.017473298096637</v>
      </c>
      <c r="N336" s="326">
        <f t="shared" si="214"/>
        <v>2.8647857849977143E-2</v>
      </c>
      <c r="O336" s="326">
        <f t="shared" si="215"/>
        <v>1.0016492211610967E-3</v>
      </c>
      <c r="P336" s="330">
        <f t="shared" si="236"/>
        <v>34.391289833204084</v>
      </c>
      <c r="Q336" s="326">
        <f t="shared" si="216"/>
        <v>2.9418152041818573</v>
      </c>
      <c r="R336" s="276">
        <f>IF(H336&gt;0, rate1(1,$L$52,$L$51,$L$54,L336,$L$53,$L$50,P336),"")</f>
        <v>2381.8119412141641</v>
      </c>
      <c r="S336" s="321">
        <f t="shared" si="217"/>
        <v>1.2330828634422195</v>
      </c>
      <c r="T336" s="321">
        <f t="shared" si="218"/>
        <v>-0.12290846880332262</v>
      </c>
      <c r="U336" s="326">
        <f t="shared" si="219"/>
        <v>2.0074732980966368</v>
      </c>
      <c r="V336" s="334">
        <f t="shared" si="220"/>
        <v>2.0074732980966368</v>
      </c>
      <c r="W336" s="326">
        <f t="shared" si="221"/>
        <v>2.424713960591518E-4</v>
      </c>
      <c r="X336" s="326">
        <f t="shared" si="222"/>
        <v>2.2741702391187459</v>
      </c>
      <c r="Y336" s="326">
        <f t="shared" si="237"/>
        <v>34.051200511607952</v>
      </c>
      <c r="Z336" s="107">
        <f>IF(H336&gt;0, rate1(1,$L$52,$L$51,$L$54,U336,$L$53,$L$50,Y336),"")</f>
        <v>2363.8262222510275</v>
      </c>
      <c r="AA336" s="334">
        <f t="shared" si="223"/>
        <v>0.96048761261080573</v>
      </c>
      <c r="AB336" s="334">
        <f t="shared" si="224"/>
        <v>6.136591891318168E-3</v>
      </c>
      <c r="AC336" s="326">
        <f t="shared" si="225"/>
        <v>6.136591891318168E-3</v>
      </c>
      <c r="AD336" s="326">
        <f t="shared" si="226"/>
        <v>3.2591380287640259</v>
      </c>
      <c r="AE336" s="326">
        <f t="shared" si="227"/>
        <v>64.068909214459566</v>
      </c>
      <c r="AF336" s="326">
        <f t="shared" si="228"/>
        <v>1016.2640695493704</v>
      </c>
      <c r="AG336" s="326">
        <f t="shared" si="229"/>
        <v>1014.8135084081507</v>
      </c>
      <c r="AH336" s="326">
        <f t="shared" si="230"/>
        <v>2.0275951380998243</v>
      </c>
      <c r="AI336" s="326">
        <f t="shared" si="231"/>
        <v>2.5764384606242041</v>
      </c>
      <c r="AJ336" s="391">
        <f t="shared" si="232"/>
        <v>1.4533590924653168</v>
      </c>
      <c r="AK336" s="335">
        <f t="shared" si="233"/>
        <v>0.49133157292957913</v>
      </c>
      <c r="AL336" s="41">
        <f t="shared" si="234"/>
        <v>0.22058099729840436</v>
      </c>
      <c r="AM336" s="8" cm="1">
        <f t="array" ref="AM336">Balance($B$8,$B$11,$B$12,$H$7,B336,AK336,AL336)</f>
        <v>4.4526663452704467</v>
      </c>
      <c r="AN336" s="8" cm="1">
        <f t="array" ref="AN336">getStorageByWaterLevel(B335)</f>
        <v>2.1222936875516814</v>
      </c>
    </row>
    <row r="337" spans="2:40" x14ac:dyDescent="0.25">
      <c r="B337" s="326">
        <f t="shared" si="203"/>
        <v>1016.2640695493704</v>
      </c>
      <c r="C337" s="326">
        <f t="shared" si="204"/>
        <v>1014.8135084081507</v>
      </c>
      <c r="D337" s="326">
        <f t="shared" si="205"/>
        <v>2.0275951380998243</v>
      </c>
      <c r="E337" s="326">
        <f t="shared" si="235"/>
        <v>19.465367399254241</v>
      </c>
      <c r="F337" s="326">
        <f t="shared" si="206"/>
        <v>19.465367399254241</v>
      </c>
      <c r="G337" s="326">
        <f t="shared" si="207"/>
        <v>44.466650817040488</v>
      </c>
      <c r="H337" s="311">
        <f t="shared" si="208"/>
        <v>0.02</v>
      </c>
      <c r="I337" s="326">
        <f t="shared" si="209"/>
        <v>1.1604489129757896</v>
      </c>
      <c r="J337" s="326">
        <f t="shared" si="210"/>
        <v>42.18</v>
      </c>
      <c r="K337" s="333">
        <f t="shared" si="211"/>
        <v>-1</v>
      </c>
      <c r="L337" s="321">
        <f t="shared" si="212"/>
        <v>2.0075951380998243</v>
      </c>
      <c r="M337" s="321">
        <f t="shared" si="213"/>
        <v>2.017595138099824</v>
      </c>
      <c r="N337" s="326">
        <f t="shared" si="214"/>
        <v>-2.8300896270264886E-2</v>
      </c>
      <c r="O337" s="326">
        <f t="shared" si="215"/>
        <v>1.0016492211610967E-3</v>
      </c>
      <c r="P337" s="330">
        <f t="shared" si="236"/>
        <v>34.1677329331403</v>
      </c>
      <c r="Q337" s="326">
        <f t="shared" si="216"/>
        <v>2.9499907386027786</v>
      </c>
      <c r="R337" s="276">
        <f>IF(H337&gt;0, rate1(1,$L$52,$L$51,$L$54,L337,$L$53,$L$50,P337),"")</f>
        <v>2369.9986285409673</v>
      </c>
      <c r="S337" s="321">
        <f t="shared" si="217"/>
        <v>1.2426731081372635</v>
      </c>
      <c r="T337" s="321">
        <f t="shared" si="218"/>
        <v>0.11662147688097774</v>
      </c>
      <c r="U337" s="326">
        <f t="shared" si="219"/>
        <v>2.0275951380998243</v>
      </c>
      <c r="V337" s="334">
        <f t="shared" si="220"/>
        <v>2.0275951380998243</v>
      </c>
      <c r="W337" s="326">
        <f t="shared" si="221"/>
        <v>2.4735656463326094E-4</v>
      </c>
      <c r="X337" s="326">
        <f t="shared" si="222"/>
        <v>3.6243684895622437</v>
      </c>
      <c r="Y337" s="326">
        <f t="shared" si="237"/>
        <v>34.507269906537466</v>
      </c>
      <c r="Z337" s="107">
        <f>IF(H337&gt;0, rate1(1,$L$52,$L$51,$L$54,U337,$L$53,$L$50,Y337),"")</f>
        <v>2387.9262219025813</v>
      </c>
      <c r="AA337" s="334">
        <f t="shared" si="223"/>
        <v>1.5152900927020911</v>
      </c>
      <c r="AB337" s="334">
        <f t="shared" si="224"/>
        <v>-4.8003361239911752E-4</v>
      </c>
      <c r="AC337" s="326">
        <f t="shared" si="225"/>
        <v>0.11662147688097774</v>
      </c>
      <c r="AD337" s="326">
        <f t="shared" si="226"/>
        <v>-0.17149499847623884</v>
      </c>
      <c r="AE337" s="326">
        <f t="shared" si="227"/>
        <v>-55.892587127673863</v>
      </c>
      <c r="AF337" s="326">
        <f t="shared" si="228"/>
        <v>1016.1191471762193</v>
      </c>
      <c r="AG337" s="326">
        <f t="shared" si="229"/>
        <v>1014.6968869312698</v>
      </c>
      <c r="AH337" s="326">
        <f t="shared" si="230"/>
        <v>2.0077182053039588</v>
      </c>
      <c r="AI337" s="326">
        <f t="shared" si="231"/>
        <v>49.207402686461869</v>
      </c>
      <c r="AJ337" s="391">
        <f t="shared" si="232"/>
        <v>1.4670278154337784</v>
      </c>
      <c r="AK337" s="335">
        <f t="shared" si="233"/>
        <v>0.49144957500508352</v>
      </c>
      <c r="AL337" s="41">
        <f t="shared" si="234"/>
        <v>0.22068967147267349</v>
      </c>
      <c r="AM337" s="8" cm="1">
        <f t="array" ref="AM337">Balance($B$8,$B$11,$B$12,$H$7,B337,AK337,AL337)</f>
        <v>4.4339128878146594</v>
      </c>
      <c r="AN337" s="8" cm="1">
        <f t="array" ref="AN337">getStorageByWaterLevel(B336)</f>
        <v>2.1455177107938623</v>
      </c>
    </row>
    <row r="338" spans="2:40" x14ac:dyDescent="0.25">
      <c r="B338" s="326">
        <f t="shared" si="203"/>
        <v>1016.1191471762193</v>
      </c>
      <c r="C338" s="326">
        <f t="shared" si="204"/>
        <v>1014.6968869312698</v>
      </c>
      <c r="D338" s="326">
        <f t="shared" si="205"/>
        <v>2.0077182053039588</v>
      </c>
      <c r="E338" s="326">
        <f t="shared" si="235"/>
        <v>19.465367399254241</v>
      </c>
      <c r="F338" s="326">
        <f t="shared" si="206"/>
        <v>19.465367399254241</v>
      </c>
      <c r="G338" s="326">
        <f t="shared" si="207"/>
        <v>43.158845812980957</v>
      </c>
      <c r="H338" s="311">
        <f t="shared" si="208"/>
        <v>0.02</v>
      </c>
      <c r="I338" s="326">
        <f t="shared" si="209"/>
        <v>1.1378081959595876</v>
      </c>
      <c r="J338" s="326">
        <f t="shared" si="210"/>
        <v>42.18</v>
      </c>
      <c r="K338" s="333">
        <f t="shared" si="211"/>
        <v>-1</v>
      </c>
      <c r="L338" s="321">
        <f t="shared" si="212"/>
        <v>1.9877182053039588</v>
      </c>
      <c r="M338" s="321">
        <f t="shared" si="213"/>
        <v>1.9977182053039588</v>
      </c>
      <c r="N338" s="326">
        <f t="shared" si="214"/>
        <v>-2.8025166025370307E-2</v>
      </c>
      <c r="O338" s="326">
        <f t="shared" si="215"/>
        <v>1.0016492211610967E-3</v>
      </c>
      <c r="P338" s="330">
        <f t="shared" si="236"/>
        <v>33.718328980967776</v>
      </c>
      <c r="Q338" s="326">
        <f t="shared" si="216"/>
        <v>1.629254054908337</v>
      </c>
      <c r="R338" s="276">
        <f>IF(H338&gt;0, rate1(1,$L$52,$L$51,$L$54,L338,$L$53,$L$50,P338),"")</f>
        <v>2346.1397874611384</v>
      </c>
      <c r="S338" s="321">
        <f t="shared" si="217"/>
        <v>0.69329691585241804</v>
      </c>
      <c r="T338" s="321">
        <f t="shared" si="218"/>
        <v>-9.1375559861944275E-2</v>
      </c>
      <c r="U338" s="326">
        <f t="shared" si="219"/>
        <v>2.0077182053039588</v>
      </c>
      <c r="V338" s="334">
        <f t="shared" si="220"/>
        <v>2.0077182053039588</v>
      </c>
      <c r="W338" s="326">
        <f t="shared" si="221"/>
        <v>2.4253056159162512E-4</v>
      </c>
      <c r="X338" s="326">
        <f t="shared" si="222"/>
        <v>2.2904421491242957</v>
      </c>
      <c r="Y338" s="326">
        <f t="shared" si="237"/>
        <v>34.056742286672289</v>
      </c>
      <c r="Z338" s="107">
        <f>IF(H338&gt;0, rate1(1,$L$52,$L$51,$L$54,U338,$L$53,$L$50,Y338),"")</f>
        <v>2364.1199812015402</v>
      </c>
      <c r="AA338" s="334">
        <f t="shared" si="223"/>
        <v>0.96723979376349611</v>
      </c>
      <c r="AB338" s="334">
        <f t="shared" si="224"/>
        <v>7.4032061898737173E-3</v>
      </c>
      <c r="AC338" s="326">
        <f t="shared" si="225"/>
        <v>7.4032061898737173E-3</v>
      </c>
      <c r="AD338" s="326">
        <f t="shared" si="226"/>
        <v>-2.7015322128075372</v>
      </c>
      <c r="AE338" s="326">
        <f t="shared" si="227"/>
        <v>-40.798930530400412</v>
      </c>
      <c r="AF338" s="326">
        <f t="shared" si="228"/>
        <v>1016.083718804004</v>
      </c>
      <c r="AG338" s="326">
        <f t="shared" si="229"/>
        <v>1014.6894837250799</v>
      </c>
      <c r="AH338" s="326">
        <f t="shared" si="230"/>
        <v>1.9878390797908092</v>
      </c>
      <c r="AI338" s="326">
        <f t="shared" si="231"/>
        <v>3.1554838417727247</v>
      </c>
      <c r="AJ338" s="391">
        <f t="shared" si="232"/>
        <v>1.4679043387231596</v>
      </c>
      <c r="AK338" s="335">
        <f t="shared" si="233"/>
        <v>0.49363766339795589</v>
      </c>
      <c r="AL338" s="41">
        <f t="shared" si="234"/>
        <v>0.22276523971798845</v>
      </c>
      <c r="AM338" s="8" cm="1">
        <f t="array" ref="AM338">Balance($B$8,$B$11,$B$12,$H$7,B338,AK338,AL338)</f>
        <v>4.5285775856250625</v>
      </c>
      <c r="AN338" s="8" cm="1">
        <f t="array" ref="AN338">getStorageByWaterLevel(B337)</f>
        <v>2.136817428066375</v>
      </c>
    </row>
    <row r="339" spans="2:40" x14ac:dyDescent="0.25">
      <c r="B339" s="326">
        <f t="shared" si="203"/>
        <v>1016.083718804004</v>
      </c>
      <c r="C339" s="326">
        <f t="shared" si="204"/>
        <v>1014.6894837250799</v>
      </c>
      <c r="D339" s="326">
        <f t="shared" si="205"/>
        <v>1.9878390797908092</v>
      </c>
      <c r="E339" s="326">
        <f t="shared" si="235"/>
        <v>19.465367399254241</v>
      </c>
      <c r="F339" s="326">
        <f t="shared" si="206"/>
        <v>19.465367399254241</v>
      </c>
      <c r="G339" s="326">
        <f t="shared" si="207"/>
        <v>44.482636279713049</v>
      </c>
      <c r="H339" s="311">
        <f t="shared" si="208"/>
        <v>0.02</v>
      </c>
      <c r="I339" s="326">
        <f t="shared" si="209"/>
        <v>1.1153880631392894</v>
      </c>
      <c r="J339" s="326">
        <f t="shared" si="210"/>
        <v>42.18</v>
      </c>
      <c r="K339" s="333">
        <f t="shared" si="211"/>
        <v>1</v>
      </c>
      <c r="L339" s="321">
        <f t="shared" si="212"/>
        <v>2.0078390797908092</v>
      </c>
      <c r="M339" s="321">
        <f t="shared" si="213"/>
        <v>1.9978390797908092</v>
      </c>
      <c r="N339" s="326">
        <f t="shared" si="214"/>
        <v>2.8366007617083966E-2</v>
      </c>
      <c r="O339" s="326">
        <f t="shared" si="215"/>
        <v>1.0016492211610967E-3</v>
      </c>
      <c r="P339" s="330">
        <f t="shared" si="236"/>
        <v>33.946635556492588</v>
      </c>
      <c r="Q339" s="326">
        <f t="shared" si="216"/>
        <v>1.6372067403798809</v>
      </c>
      <c r="R339" s="276">
        <f>IF(H339&gt;0, rate1(1,$L$52,$L$51,$L$54,L339,$L$53,$L$50,P339),"")</f>
        <v>2358.2791932062946</v>
      </c>
      <c r="S339" s="321">
        <f t="shared" si="217"/>
        <v>0.69309481033613385</v>
      </c>
      <c r="T339" s="321">
        <f t="shared" si="218"/>
        <v>9.242596271555871E-2</v>
      </c>
      <c r="U339" s="326">
        <f t="shared" si="219"/>
        <v>1.9878390797908092</v>
      </c>
      <c r="V339" s="334">
        <f t="shared" si="220"/>
        <v>1.9878390797908092</v>
      </c>
      <c r="W339" s="326">
        <f t="shared" si="221"/>
        <v>2.3775157738015196E-4</v>
      </c>
      <c r="X339" s="326">
        <f t="shared" si="222"/>
        <v>0.98252563850849839</v>
      </c>
      <c r="Y339" s="326">
        <f t="shared" si="237"/>
        <v>33.607652527118638</v>
      </c>
      <c r="Z339" s="107">
        <f>IF(H339&gt;0, rate1(1,$L$52,$L$51,$L$54,U339,$L$53,$L$50,Y339),"")</f>
        <v>2340.2410620682085</v>
      </c>
      <c r="AA339" s="334">
        <f t="shared" si="223"/>
        <v>0.41914823234856435</v>
      </c>
      <c r="AB339" s="334">
        <f t="shared" si="224"/>
        <v>4.0931540647875711E-4</v>
      </c>
      <c r="AC339" s="326">
        <f t="shared" si="225"/>
        <v>9.242596271555871E-2</v>
      </c>
      <c r="AD339" s="326">
        <f t="shared" si="226"/>
        <v>0.21638941496936401</v>
      </c>
      <c r="AE339" s="326">
        <f t="shared" si="227"/>
        <v>58.458297505031439</v>
      </c>
      <c r="AF339" s="326">
        <f t="shared" si="228"/>
        <v>1016.0196588489055</v>
      </c>
      <c r="AG339" s="326">
        <f t="shared" si="229"/>
        <v>1014.5970577623643</v>
      </c>
      <c r="AH339" s="326">
        <f t="shared" si="230"/>
        <v>2.0079587635553198</v>
      </c>
      <c r="AI339" s="326">
        <f t="shared" si="231"/>
        <v>39.19212067079183</v>
      </c>
      <c r="AJ339" s="391">
        <f t="shared" si="232"/>
        <v>1.4787910389094907</v>
      </c>
      <c r="AK339" s="335">
        <f t="shared" si="233"/>
        <v>0.49377385043854832</v>
      </c>
      <c r="AL339" s="41">
        <f t="shared" si="234"/>
        <v>0.22289833802643441</v>
      </c>
      <c r="AM339" s="8" cm="1">
        <f t="array" ref="AM339">Balance($B$8,$B$11,$B$12,$H$7,B339,AK339,AL339)</f>
        <v>4.5554435116352519</v>
      </c>
      <c r="AN339" s="8" cm="1">
        <f t="array" ref="AN339">getStorageByWaterLevel(B338)</f>
        <v>2.1931367614770534</v>
      </c>
    </row>
    <row r="340" spans="2:40" x14ac:dyDescent="0.25">
      <c r="B340" s="326">
        <f t="shared" si="203"/>
        <v>1016.0196588489055</v>
      </c>
      <c r="C340" s="326">
        <f t="shared" si="204"/>
        <v>1014.5970577623643</v>
      </c>
      <c r="D340" s="326">
        <f t="shared" si="205"/>
        <v>2.0079587635553198</v>
      </c>
      <c r="E340" s="326">
        <f t="shared" si="235"/>
        <v>19.465367399254241</v>
      </c>
      <c r="F340" s="326">
        <f t="shared" si="206"/>
        <v>19.465367399254241</v>
      </c>
      <c r="G340" s="326">
        <f t="shared" si="207"/>
        <v>45.833372820763174</v>
      </c>
      <c r="H340" s="311">
        <f t="shared" si="208"/>
        <v>0.02</v>
      </c>
      <c r="I340" s="326">
        <f t="shared" si="209"/>
        <v>1.1380808692329083</v>
      </c>
      <c r="J340" s="326">
        <f t="shared" si="210"/>
        <v>42.18</v>
      </c>
      <c r="K340" s="333">
        <f t="shared" si="211"/>
        <v>1</v>
      </c>
      <c r="L340" s="321">
        <f t="shared" si="212"/>
        <v>2.0279587635553198</v>
      </c>
      <c r="M340" s="321">
        <f t="shared" si="213"/>
        <v>2.0179587635553196</v>
      </c>
      <c r="N340" s="326">
        <f t="shared" si="214"/>
        <v>2.8654827319759768E-2</v>
      </c>
      <c r="O340" s="326">
        <f t="shared" si="215"/>
        <v>1.0016492211610967E-3</v>
      </c>
      <c r="P340" s="330">
        <f t="shared" si="236"/>
        <v>34.402302457519291</v>
      </c>
      <c r="Q340" s="326">
        <f t="shared" si="216"/>
        <v>2.9743960876872677</v>
      </c>
      <c r="R340" s="276">
        <f>IF(H340&gt;0, rate1(1,$L$52,$L$51,$L$54,L340,$L$53,$L$50,P340),"")</f>
        <v>2382.3929308634024</v>
      </c>
      <c r="S340" s="321">
        <f t="shared" si="217"/>
        <v>1.2464353336003944</v>
      </c>
      <c r="T340" s="321">
        <f t="shared" si="218"/>
        <v>-0.11627726795957279</v>
      </c>
      <c r="U340" s="326">
        <f t="shared" si="219"/>
        <v>2.0079587635553198</v>
      </c>
      <c r="V340" s="334">
        <f t="shared" si="220"/>
        <v>2.0079587635553198</v>
      </c>
      <c r="W340" s="326">
        <f t="shared" si="221"/>
        <v>2.4258868351534346E-4</v>
      </c>
      <c r="X340" s="326">
        <f t="shared" si="222"/>
        <v>2.3064289747518743</v>
      </c>
      <c r="Y340" s="326">
        <f t="shared" si="237"/>
        <v>34.062185873109378</v>
      </c>
      <c r="Z340" s="107">
        <f>IF(H340&gt;0, rate1(1,$L$52,$L$51,$L$54,U340,$L$53,$L$50,Y340),"")</f>
        <v>2364.4085133562739</v>
      </c>
      <c r="AA340" s="334">
        <f t="shared" si="223"/>
        <v>0.97387207551916222</v>
      </c>
      <c r="AB340" s="334">
        <f t="shared" si="224"/>
        <v>9.2846518939251367E-3</v>
      </c>
      <c r="AC340" s="326">
        <f t="shared" si="225"/>
        <v>9.2846518939251367E-3</v>
      </c>
      <c r="AD340" s="326">
        <f t="shared" si="226"/>
        <v>2.1540926066475166</v>
      </c>
      <c r="AE340" s="326">
        <f t="shared" si="227"/>
        <v>38.102280654146682</v>
      </c>
      <c r="AF340" s="326">
        <f t="shared" si="228"/>
        <v>1016.0390290243313</v>
      </c>
      <c r="AG340" s="326">
        <f t="shared" si="229"/>
        <v>1014.5877731104704</v>
      </c>
      <c r="AH340" s="326">
        <f t="shared" si="230"/>
        <v>2.0280806567542755</v>
      </c>
      <c r="AI340" s="326">
        <f t="shared" si="231"/>
        <v>3.897195871279004</v>
      </c>
      <c r="AJ340" s="391">
        <f t="shared" si="232"/>
        <v>1.4798735933181792</v>
      </c>
      <c r="AK340" s="335">
        <f t="shared" si="233"/>
        <v>0.4955172192873778</v>
      </c>
      <c r="AL340" s="41">
        <f t="shared" si="234"/>
        <v>0.22455146167632842</v>
      </c>
      <c r="AM340" s="8" cm="1">
        <f t="array" ref="AM340">Balance($B$8,$B$11,$B$12,$H$7,B340,AK340,AL340)</f>
        <v>4.5904682919692066</v>
      </c>
      <c r="AN340" s="8" cm="1">
        <f t="array" ref="AN340">getStorageByWaterLevel(B339)</f>
        <v>2.2070160980560347</v>
      </c>
    </row>
    <row r="341" spans="2:40" x14ac:dyDescent="0.25">
      <c r="B341" s="326">
        <f t="shared" si="203"/>
        <v>1016.0390290243313</v>
      </c>
      <c r="C341" s="326">
        <f t="shared" si="204"/>
        <v>1014.5877731104704</v>
      </c>
      <c r="D341" s="326">
        <f t="shared" si="205"/>
        <v>2.0280806567542755</v>
      </c>
      <c r="E341" s="326">
        <f t="shared" si="235"/>
        <v>19.465367399254241</v>
      </c>
      <c r="F341" s="326">
        <f t="shared" si="206"/>
        <v>19.465367399254241</v>
      </c>
      <c r="G341" s="326">
        <f t="shared" si="207"/>
        <v>44.49892176074782</v>
      </c>
      <c r="H341" s="311">
        <f t="shared" si="208"/>
        <v>0.02</v>
      </c>
      <c r="I341" s="326">
        <f t="shared" si="209"/>
        <v>1.1610047310887239</v>
      </c>
      <c r="J341" s="326">
        <f t="shared" si="210"/>
        <v>42.18</v>
      </c>
      <c r="K341" s="333">
        <f t="shared" si="211"/>
        <v>-1</v>
      </c>
      <c r="L341" s="321">
        <f t="shared" si="212"/>
        <v>2.0080806567542755</v>
      </c>
      <c r="M341" s="321">
        <f t="shared" si="213"/>
        <v>2.0180806567542753</v>
      </c>
      <c r="N341" s="326">
        <f t="shared" si="214"/>
        <v>-2.8307630727506528E-2</v>
      </c>
      <c r="O341" s="326">
        <f t="shared" si="215"/>
        <v>1.0016492211610967E-3</v>
      </c>
      <c r="P341" s="330">
        <f t="shared" si="236"/>
        <v>34.178728798841689</v>
      </c>
      <c r="Q341" s="326">
        <f t="shared" si="216"/>
        <v>2.9825791284278438</v>
      </c>
      <c r="R341" s="276">
        <f>IF(H341&gt;0, rate1(1,$L$52,$L$51,$L$54,L341,$L$53,$L$50,P341),"")</f>
        <v>2370.5805345619242</v>
      </c>
      <c r="S341" s="321">
        <f t="shared" si="217"/>
        <v>1.2560924429489966</v>
      </c>
      <c r="T341" s="321">
        <f t="shared" si="218"/>
        <v>0.11053676712023978</v>
      </c>
      <c r="U341" s="326">
        <f t="shared" si="219"/>
        <v>2.0280806567542755</v>
      </c>
      <c r="V341" s="334">
        <f t="shared" si="220"/>
        <v>2.0280806567542755</v>
      </c>
      <c r="W341" s="326">
        <f t="shared" si="221"/>
        <v>2.4747504055744329E-4</v>
      </c>
      <c r="X341" s="326">
        <f t="shared" si="222"/>
        <v>3.6572806828055278</v>
      </c>
      <c r="Y341" s="326">
        <f t="shared" si="237"/>
        <v>34.518293126557005</v>
      </c>
      <c r="Z341" s="107">
        <f>IF(H341&gt;0, rate1(1,$L$52,$L$51,$L$54,U341,$L$53,$L$50,Y341),"")</f>
        <v>2388.5068374236039</v>
      </c>
      <c r="AA341" s="334">
        <f t="shared" si="223"/>
        <v>1.528678458052986</v>
      </c>
      <c r="AB341" s="334">
        <f t="shared" si="224"/>
        <v>-4.6810123769529586E-4</v>
      </c>
      <c r="AC341" s="326">
        <f t="shared" si="225"/>
        <v>0.11053676712023978</v>
      </c>
      <c r="AD341" s="326">
        <f t="shared" si="226"/>
        <v>-0.18093527177472435</v>
      </c>
      <c r="AE341" s="326">
        <f t="shared" si="227"/>
        <v>-38.975133121169279</v>
      </c>
      <c r="AF341" s="326">
        <f t="shared" si="228"/>
        <v>1015.9001846264836</v>
      </c>
      <c r="AG341" s="326">
        <f t="shared" si="229"/>
        <v>1014.4772363433501</v>
      </c>
      <c r="AH341" s="326">
        <f t="shared" si="230"/>
        <v>2.0082037773949062</v>
      </c>
      <c r="AI341" s="326">
        <f t="shared" si="231"/>
        <v>46.628564399591944</v>
      </c>
      <c r="AJ341" s="391">
        <f t="shared" si="232"/>
        <v>1.4928259723180659</v>
      </c>
      <c r="AK341" s="335">
        <f t="shared" si="233"/>
        <v>0.49569584091870167</v>
      </c>
      <c r="AL341" s="41">
        <f t="shared" si="234"/>
        <v>0.22471584539817896</v>
      </c>
      <c r="AM341" s="8" cm="1">
        <f t="array" ref="AM341">Balance($B$8,$B$11,$B$12,$H$7,B341,AK341,AL341)</f>
        <v>4.5734361463583362</v>
      </c>
      <c r="AN341" s="8" cm="1">
        <f t="array" ref="AN341">getStorageByWaterLevel(B340)</f>
        <v>2.2322230529251188</v>
      </c>
    </row>
    <row r="342" spans="2:40" x14ac:dyDescent="0.25">
      <c r="B342" s="326">
        <f t="shared" si="203"/>
        <v>1015.9001846264836</v>
      </c>
      <c r="C342" s="326">
        <f t="shared" si="204"/>
        <v>1014.4772363433501</v>
      </c>
      <c r="D342" s="326">
        <f t="shared" si="205"/>
        <v>2.0082037773949062</v>
      </c>
      <c r="E342" s="326">
        <f t="shared" si="235"/>
        <v>19.465367399254241</v>
      </c>
      <c r="F342" s="326">
        <f t="shared" si="206"/>
        <v>19.465367399254241</v>
      </c>
      <c r="G342" s="326">
        <f t="shared" si="207"/>
        <v>43.19048444336795</v>
      </c>
      <c r="H342" s="311">
        <f t="shared" si="208"/>
        <v>0.02</v>
      </c>
      <c r="I342" s="326">
        <f t="shared" si="209"/>
        <v>1.1383586265067607</v>
      </c>
      <c r="J342" s="326">
        <f t="shared" si="210"/>
        <v>42.18</v>
      </c>
      <c r="K342" s="333">
        <f t="shared" si="211"/>
        <v>-1</v>
      </c>
      <c r="L342" s="321">
        <f t="shared" si="212"/>
        <v>1.9882037773949062</v>
      </c>
      <c r="M342" s="321">
        <f t="shared" si="213"/>
        <v>1.9982037773949062</v>
      </c>
      <c r="N342" s="326">
        <f t="shared" si="214"/>
        <v>-2.8031902385239782E-2</v>
      </c>
      <c r="O342" s="326">
        <f t="shared" si="215"/>
        <v>1.0016492211610967E-3</v>
      </c>
      <c r="P342" s="330">
        <f t="shared" si="236"/>
        <v>33.729289664419383</v>
      </c>
      <c r="Q342" s="326">
        <f t="shared" si="216"/>
        <v>1.661207093181261</v>
      </c>
      <c r="R342" s="276">
        <f>IF(H342&gt;0, rate1(1,$L$52,$L$51,$L$54,L342,$L$53,$L$50,P342),"")</f>
        <v>2346.7234648672425</v>
      </c>
      <c r="S342" s="321">
        <f t="shared" si="217"/>
        <v>0.70671808206096554</v>
      </c>
      <c r="T342" s="321">
        <f t="shared" si="218"/>
        <v>-9.5580056834826316E-2</v>
      </c>
      <c r="U342" s="326">
        <f t="shared" si="219"/>
        <v>2.0082037773949062</v>
      </c>
      <c r="V342" s="334">
        <f t="shared" si="220"/>
        <v>2.0082037773949062</v>
      </c>
      <c r="W342" s="326">
        <f t="shared" si="221"/>
        <v>2.426478891255357E-4</v>
      </c>
      <c r="X342" s="326">
        <f t="shared" si="222"/>
        <v>2.3227158443306877</v>
      </c>
      <c r="Y342" s="326">
        <f t="shared" si="237"/>
        <v>34.067730508849991</v>
      </c>
      <c r="Z342" s="107">
        <f>IF(H342&gt;0, rate1(1,$L$52,$L$51,$L$54,U342,$L$53,$L$50,Y342),"")</f>
        <v>2364.7023791186348</v>
      </c>
      <c r="AA342" s="334">
        <f t="shared" si="223"/>
        <v>0.98062720277585702</v>
      </c>
      <c r="AB342" s="334">
        <f t="shared" si="224"/>
        <v>1.2525186028538016E-2</v>
      </c>
      <c r="AC342" s="326">
        <f t="shared" si="225"/>
        <v>1.2525186028538016E-2</v>
      </c>
      <c r="AD342" s="326">
        <f t="shared" si="226"/>
        <v>-1.5967826708865633</v>
      </c>
      <c r="AE342" s="326">
        <f t="shared" si="227"/>
        <v>-23.010318995995888</v>
      </c>
      <c r="AF342" s="326">
        <f t="shared" si="228"/>
        <v>1015.8596275380697</v>
      </c>
      <c r="AG342" s="326">
        <f t="shared" si="229"/>
        <v>1014.4647111573216</v>
      </c>
      <c r="AH342" s="326">
        <f t="shared" si="230"/>
        <v>1.9883247055660707</v>
      </c>
      <c r="AI342" s="326">
        <f t="shared" si="231"/>
        <v>5.3373080450476449</v>
      </c>
      <c r="AJ342" s="391">
        <f t="shared" si="232"/>
        <v>1.4943085578861346</v>
      </c>
      <c r="AK342" s="335">
        <f t="shared" si="233"/>
        <v>0.4977707617577351</v>
      </c>
      <c r="AL342" s="41">
        <f t="shared" si="234"/>
        <v>0.22668263824455376</v>
      </c>
      <c r="AM342" s="8" cm="1">
        <f t="array" ref="AM342">Balance($B$8,$B$11,$B$12,$H$7,B342,AK342,AL342)</f>
        <v>4.6651438129739082</v>
      </c>
      <c r="AN342" s="8" cm="1">
        <f t="array" ref="AN342">getStorageByWaterLevel(B341)</f>
        <v>2.2245860082092674</v>
      </c>
    </row>
    <row r="343" spans="2:40" x14ac:dyDescent="0.25">
      <c r="B343" s="326">
        <f t="shared" si="203"/>
        <v>1015.8596275380697</v>
      </c>
      <c r="C343" s="326">
        <f t="shared" si="204"/>
        <v>1014.4647111573216</v>
      </c>
      <c r="D343" s="326">
        <f t="shared" si="205"/>
        <v>1.9883247055660707</v>
      </c>
      <c r="E343" s="326">
        <f t="shared" si="235"/>
        <v>19.465367399254241</v>
      </c>
      <c r="F343" s="326">
        <f t="shared" si="206"/>
        <v>19.465367399254241</v>
      </c>
      <c r="G343" s="326">
        <f t="shared" si="207"/>
        <v>44.514922079377172</v>
      </c>
      <c r="H343" s="311">
        <f t="shared" si="208"/>
        <v>0.02</v>
      </c>
      <c r="I343" s="326">
        <f t="shared" si="209"/>
        <v>1.1159331045984799</v>
      </c>
      <c r="J343" s="326">
        <f t="shared" si="210"/>
        <v>42.18</v>
      </c>
      <c r="K343" s="333">
        <f t="shared" si="211"/>
        <v>1</v>
      </c>
      <c r="L343" s="321">
        <f t="shared" si="212"/>
        <v>2.0083247055660705</v>
      </c>
      <c r="M343" s="321">
        <f t="shared" si="213"/>
        <v>1.9983247055660707</v>
      </c>
      <c r="N343" s="326">
        <f t="shared" si="214"/>
        <v>2.8372978241042901E-2</v>
      </c>
      <c r="O343" s="326">
        <f t="shared" si="215"/>
        <v>1.0016492211610967E-3</v>
      </c>
      <c r="P343" s="330">
        <f t="shared" si="236"/>
        <v>33.957615984407838</v>
      </c>
      <c r="Q343" s="326">
        <f t="shared" si="216"/>
        <v>1.669167178997327</v>
      </c>
      <c r="R343" s="276">
        <f>IF(H343&gt;0, rate1(1,$L$52,$L$51,$L$54,L343,$L$53,$L$50,P343),"")</f>
        <v>2358.8620686859535</v>
      </c>
      <c r="S343" s="321">
        <f t="shared" si="217"/>
        <v>0.70645032951675513</v>
      </c>
      <c r="T343" s="321">
        <f t="shared" si="218"/>
        <v>9.665477802899583E-2</v>
      </c>
      <c r="U343" s="326">
        <f t="shared" si="219"/>
        <v>1.9883247055660704</v>
      </c>
      <c r="V343" s="334">
        <f t="shared" si="220"/>
        <v>1.9883247055660704</v>
      </c>
      <c r="W343" s="326">
        <f t="shared" si="221"/>
        <v>2.3786775619827338E-4</v>
      </c>
      <c r="X343" s="326">
        <f t="shared" si="222"/>
        <v>1.0141669664750879</v>
      </c>
      <c r="Y343" s="326">
        <f t="shared" si="237"/>
        <v>33.618605505487906</v>
      </c>
      <c r="Z343" s="107">
        <f>IF(H343&gt;0, rate1(1,$L$52,$L$51,$L$54,U343,$L$53,$L$50,Y343),"")</f>
        <v>2340.8252285392987</v>
      </c>
      <c r="AA343" s="334">
        <f t="shared" si="223"/>
        <v>0.43253854342926618</v>
      </c>
      <c r="AB343" s="334">
        <f t="shared" si="224"/>
        <v>4.1917870093900067E-4</v>
      </c>
      <c r="AC343" s="326">
        <f t="shared" si="225"/>
        <v>9.665477802899583E-2</v>
      </c>
      <c r="AD343" s="326">
        <f t="shared" si="226"/>
        <v>0.20692200021400003</v>
      </c>
      <c r="AE343" s="326">
        <f t="shared" si="227"/>
        <v>33.040946416690097</v>
      </c>
      <c r="AF343" s="326">
        <f t="shared" si="228"/>
        <v>1015.7913457382817</v>
      </c>
      <c r="AG343" s="326">
        <f t="shared" si="229"/>
        <v>1014.3680563792926</v>
      </c>
      <c r="AH343" s="326">
        <f t="shared" si="230"/>
        <v>2.0084444427759722</v>
      </c>
      <c r="AI343" s="326">
        <f t="shared" si="231"/>
        <v>40.975171593156823</v>
      </c>
      <c r="AJ343" s="391">
        <f t="shared" si="232"/>
        <v>1.5056905499953448</v>
      </c>
      <c r="AK343" s="335">
        <f t="shared" si="233"/>
        <v>0.49800128267782418</v>
      </c>
      <c r="AL343" s="41">
        <f t="shared" si="234"/>
        <v>0.22690776589789385</v>
      </c>
      <c r="AM343" s="8" cm="1">
        <f t="array" ref="AM343">Balance($B$8,$B$11,$B$12,$H$7,B343,AK343,AL343)</f>
        <v>4.6955281163580427</v>
      </c>
      <c r="AN343" s="8" cm="1">
        <f t="array" ref="AN343">getStorageByWaterLevel(B342)</f>
        <v>2.2796167932529339</v>
      </c>
    </row>
    <row r="344" spans="2:40" x14ac:dyDescent="0.25">
      <c r="B344" s="326">
        <f t="shared" si="203"/>
        <v>1015.7913457382817</v>
      </c>
      <c r="C344" s="326">
        <f t="shared" si="204"/>
        <v>1014.3680563792926</v>
      </c>
      <c r="D344" s="326">
        <f t="shared" si="205"/>
        <v>2.0084444427759722</v>
      </c>
      <c r="E344" s="326">
        <f t="shared" si="235"/>
        <v>19.465367399254241</v>
      </c>
      <c r="F344" s="326">
        <f t="shared" si="206"/>
        <v>19.465367399254241</v>
      </c>
      <c r="G344" s="326">
        <f t="shared" si="207"/>
        <v>45.86631246954687</v>
      </c>
      <c r="H344" s="311">
        <f t="shared" si="208"/>
        <v>0.02</v>
      </c>
      <c r="I344" s="326">
        <f t="shared" si="209"/>
        <v>1.1386314871912873</v>
      </c>
      <c r="J344" s="326">
        <f t="shared" si="210"/>
        <v>42.18</v>
      </c>
      <c r="K344" s="333">
        <f t="shared" si="211"/>
        <v>1</v>
      </c>
      <c r="L344" s="321">
        <f t="shared" si="212"/>
        <v>2.0284444427759722</v>
      </c>
      <c r="M344" s="321">
        <f t="shared" si="213"/>
        <v>2.018444442775972</v>
      </c>
      <c r="N344" s="326">
        <f t="shared" si="214"/>
        <v>2.8661799886747108E-2</v>
      </c>
      <c r="O344" s="326">
        <f t="shared" si="215"/>
        <v>1.0016492211610967E-3</v>
      </c>
      <c r="P344" s="330">
        <f t="shared" si="236"/>
        <v>34.413320814300086</v>
      </c>
      <c r="Q344" s="326">
        <f t="shared" si="216"/>
        <v>3.0070070075912696</v>
      </c>
      <c r="R344" s="276">
        <f>IF(H344&gt;0, rate1(1,$L$52,$L$51,$L$54,L344,$L$53,$L$50,P344),"")</f>
        <v>2382.9741342595321</v>
      </c>
      <c r="S344" s="321">
        <f t="shared" si="217"/>
        <v>1.2597937636947896</v>
      </c>
      <c r="T344" s="321">
        <f t="shared" si="218"/>
        <v>-0.11032520365045988</v>
      </c>
      <c r="U344" s="326">
        <f t="shared" si="219"/>
        <v>2.0084444427759722</v>
      </c>
      <c r="V344" s="334">
        <f t="shared" si="220"/>
        <v>2.0084444427759722</v>
      </c>
      <c r="W344" s="326">
        <f t="shared" si="221"/>
        <v>2.427060509981871E-4</v>
      </c>
      <c r="X344" s="326">
        <f t="shared" si="222"/>
        <v>2.3387175271811103</v>
      </c>
      <c r="Y344" s="326">
        <f t="shared" si="237"/>
        <v>34.073176959431379</v>
      </c>
      <c r="Z344" s="107">
        <f>IF(H344&gt;0, rate1(1,$L$52,$L$51,$L$54,U344,$L$53,$L$50,Y344),"")</f>
        <v>2364.9910190448441</v>
      </c>
      <c r="AA344" s="334">
        <f t="shared" si="223"/>
        <v>0.98726244481205905</v>
      </c>
      <c r="AB344" s="334">
        <f t="shared" si="224"/>
        <v>1.9054366981504003E-2</v>
      </c>
      <c r="AC344" s="326">
        <f t="shared" si="225"/>
        <v>1.9054366981504003E-2</v>
      </c>
      <c r="AD344" s="326">
        <f t="shared" si="226"/>
        <v>1.0496281518779353</v>
      </c>
      <c r="AE344" s="326">
        <f t="shared" si="227"/>
        <v>14.565938614229072</v>
      </c>
      <c r="AF344" s="326">
        <f t="shared" si="228"/>
        <v>1015.800953171187</v>
      </c>
      <c r="AG344" s="326">
        <f t="shared" si="229"/>
        <v>1014.3490020123111</v>
      </c>
      <c r="AH344" s="326">
        <f t="shared" si="230"/>
        <v>2.0285663891884429</v>
      </c>
      <c r="AI344" s="326">
        <f t="shared" si="231"/>
        <v>7.9960443999635835</v>
      </c>
      <c r="AJ344" s="391">
        <f t="shared" si="232"/>
        <v>1.5079116734397791</v>
      </c>
      <c r="AK344" s="335">
        <f t="shared" si="233"/>
        <v>0.49982528924848268</v>
      </c>
      <c r="AL344" s="41">
        <f t="shared" si="234"/>
        <v>0.2286360986356932</v>
      </c>
      <c r="AM344" s="8" cm="1">
        <f t="array" ref="AM344">Balance($B$8,$B$11,$B$12,$H$7,B344,AK344,AL344)</f>
        <v>4.7334155738847405</v>
      </c>
      <c r="AN344" s="8" cm="1">
        <f t="array" ref="AN344">getStorageByWaterLevel(B343)</f>
        <v>2.2958182352888707</v>
      </c>
    </row>
    <row r="345" spans="2:40" x14ac:dyDescent="0.25">
      <c r="B345" s="326">
        <f t="shared" si="203"/>
        <v>1015.800953171187</v>
      </c>
      <c r="C345" s="326">
        <f t="shared" si="204"/>
        <v>1014.3490020123111</v>
      </c>
      <c r="D345" s="326">
        <f t="shared" si="205"/>
        <v>2.0285663891884429</v>
      </c>
      <c r="E345" s="326">
        <f t="shared" si="235"/>
        <v>19.465367399254241</v>
      </c>
      <c r="F345" s="326">
        <f t="shared" si="206"/>
        <v>19.465367399254241</v>
      </c>
      <c r="G345" s="326">
        <f t="shared" si="207"/>
        <v>44.531222533295114</v>
      </c>
      <c r="H345" s="311">
        <f t="shared" si="208"/>
        <v>0.02</v>
      </c>
      <c r="I345" s="326">
        <f t="shared" si="209"/>
        <v>1.1615609271007088</v>
      </c>
      <c r="J345" s="326">
        <f t="shared" si="210"/>
        <v>42.18</v>
      </c>
      <c r="K345" s="333">
        <f t="shared" si="211"/>
        <v>-1</v>
      </c>
      <c r="L345" s="321">
        <f t="shared" si="212"/>
        <v>2.0085663891884429</v>
      </c>
      <c r="M345" s="321">
        <f t="shared" si="213"/>
        <v>2.0185663891884431</v>
      </c>
      <c r="N345" s="326">
        <f t="shared" si="214"/>
        <v>-2.8314368121624689E-2</v>
      </c>
      <c r="O345" s="326">
        <f t="shared" si="215"/>
        <v>1.0016492211610967E-3</v>
      </c>
      <c r="P345" s="330">
        <f t="shared" si="236"/>
        <v>34.189730392573992</v>
      </c>
      <c r="Q345" s="326">
        <f t="shared" si="216"/>
        <v>3.0151975619621112</v>
      </c>
      <c r="R345" s="276">
        <f>IF(H345&gt;0, rate1(1,$L$52,$L$51,$L$54,L345,$L$53,$L$50,P345),"")</f>
        <v>2371.1626548914619</v>
      </c>
      <c r="S345" s="321">
        <f t="shared" si="217"/>
        <v>1.2695177261469859</v>
      </c>
      <c r="T345" s="321">
        <f t="shared" si="218"/>
        <v>0.10505568047937221</v>
      </c>
      <c r="U345" s="326">
        <f t="shared" si="219"/>
        <v>2.0285663891884429</v>
      </c>
      <c r="V345" s="334">
        <f t="shared" si="220"/>
        <v>2.0285663891884429</v>
      </c>
      <c r="W345" s="326">
        <f t="shared" si="221"/>
        <v>2.4759359703452333E-4</v>
      </c>
      <c r="X345" s="326">
        <f t="shared" si="222"/>
        <v>3.6902231401027237</v>
      </c>
      <c r="Y345" s="326">
        <f t="shared" si="237"/>
        <v>34.529322082255923</v>
      </c>
      <c r="Z345" s="107">
        <f>IF(H345&gt;0, rate1(1,$L$52,$L$51,$L$54,U345,$L$53,$L$50,Y345),"")</f>
        <v>2389.0876664186012</v>
      </c>
      <c r="AA345" s="334">
        <f t="shared" si="223"/>
        <v>1.5420728248778299</v>
      </c>
      <c r="AB345" s="334">
        <f t="shared" si="224"/>
        <v>-4.5675338381023789E-4</v>
      </c>
      <c r="AC345" s="326">
        <f t="shared" si="225"/>
        <v>0.10505568047937221</v>
      </c>
      <c r="AD345" s="326">
        <f t="shared" si="226"/>
        <v>-0.19037523633885767</v>
      </c>
      <c r="AE345" s="326">
        <f t="shared" si="227"/>
        <v>-19.982320748168036</v>
      </c>
      <c r="AF345" s="326">
        <f t="shared" si="228"/>
        <v>1015.6675831225859</v>
      </c>
      <c r="AG345" s="326">
        <f t="shared" si="229"/>
        <v>1014.2439463318317</v>
      </c>
      <c r="AH345" s="326">
        <f t="shared" si="230"/>
        <v>2.008689563283196</v>
      </c>
      <c r="AI345" s="326">
        <f t="shared" si="231"/>
        <v>44.305556290140309</v>
      </c>
      <c r="AJ345" s="391">
        <f t="shared" si="232"/>
        <v>1.5202187724092624</v>
      </c>
      <c r="AK345" s="335">
        <f t="shared" si="233"/>
        <v>0.5001920383194518</v>
      </c>
      <c r="AL345" s="41">
        <f t="shared" si="234"/>
        <v>0.22897337178848368</v>
      </c>
      <c r="AM345" s="8" cm="1">
        <f t="array" ref="AM345">Balance($B$8,$B$11,$B$12,$H$7,B345,AK345,AL345)</f>
        <v>4.7222749946815075</v>
      </c>
      <c r="AN345" s="8" cm="1">
        <f t="array" ref="AN345">getStorageByWaterLevel(B344)</f>
        <v>2.3232243450101326</v>
      </c>
    </row>
    <row r="346" spans="2:40" x14ac:dyDescent="0.25">
      <c r="B346" s="326">
        <f t="shared" si="203"/>
        <v>1015.6675831225859</v>
      </c>
      <c r="C346" s="326">
        <f t="shared" si="204"/>
        <v>1014.2439463318317</v>
      </c>
      <c r="D346" s="326">
        <f t="shared" si="205"/>
        <v>2.008689563283196</v>
      </c>
      <c r="E346" s="326">
        <f t="shared" si="235"/>
        <v>19.465367399254241</v>
      </c>
      <c r="F346" s="326">
        <f t="shared" si="206"/>
        <v>19.465367399254241</v>
      </c>
      <c r="G346" s="326">
        <f t="shared" si="207"/>
        <v>43.222152472590047</v>
      </c>
      <c r="H346" s="311">
        <f t="shared" si="208"/>
        <v>0.02</v>
      </c>
      <c r="I346" s="326">
        <f t="shared" si="209"/>
        <v>1.1389094326033955</v>
      </c>
      <c r="J346" s="326">
        <f t="shared" si="210"/>
        <v>42.18</v>
      </c>
      <c r="K346" s="333">
        <f t="shared" si="211"/>
        <v>-1</v>
      </c>
      <c r="L346" s="321">
        <f t="shared" si="212"/>
        <v>1.988689563283196</v>
      </c>
      <c r="M346" s="321">
        <f t="shared" si="213"/>
        <v>1.998689563283196</v>
      </c>
      <c r="N346" s="326">
        <f t="shared" si="214"/>
        <v>-2.8038641682735843E-2</v>
      </c>
      <c r="O346" s="326">
        <f t="shared" si="215"/>
        <v>1.0016492211610967E-3</v>
      </c>
      <c r="P346" s="330">
        <f t="shared" si="236"/>
        <v>33.740256066351833</v>
      </c>
      <c r="Q346" s="326">
        <f t="shared" si="216"/>
        <v>1.6931897438598185</v>
      </c>
      <c r="R346" s="276">
        <f>IF(H346&gt;0, rate1(1,$L$52,$L$51,$L$54,L346,$L$53,$L$50,P346),"")</f>
        <v>2347.3073577089649</v>
      </c>
      <c r="S346" s="321">
        <f t="shared" si="217"/>
        <v>0.7201451023141443</v>
      </c>
      <c r="T346" s="321">
        <f t="shared" si="218"/>
        <v>-0.10018992668911565</v>
      </c>
      <c r="U346" s="326">
        <f t="shared" si="219"/>
        <v>2.008689563283196</v>
      </c>
      <c r="V346" s="334">
        <f t="shared" si="220"/>
        <v>2.008689563283196</v>
      </c>
      <c r="W346" s="326">
        <f t="shared" si="221"/>
        <v>2.4276529671052316E-4</v>
      </c>
      <c r="X346" s="326">
        <f t="shared" si="222"/>
        <v>2.3550193709152012</v>
      </c>
      <c r="Y346" s="326">
        <f t="shared" si="237"/>
        <v>34.078724457163659</v>
      </c>
      <c r="Z346" s="107">
        <f>IF(H346&gt;0, rate1(1,$L$52,$L$51,$L$54,U346,$L$53,$L$50,Y346),"")</f>
        <v>2365.2849916293972</v>
      </c>
      <c r="AA346" s="334">
        <f t="shared" si="223"/>
        <v>0.99402052031642774</v>
      </c>
      <c r="AB346" s="334">
        <f t="shared" si="224"/>
        <v>4.0599736023434432E-2</v>
      </c>
      <c r="AC346" s="326">
        <f t="shared" si="225"/>
        <v>4.0599736023434432E-2</v>
      </c>
      <c r="AD346" s="326">
        <f t="shared" si="226"/>
        <v>-0.49261404035868289</v>
      </c>
      <c r="AE346" s="326">
        <f t="shared" si="227"/>
        <v>-4.1500523808395604</v>
      </c>
      <c r="AF346" s="326">
        <f t="shared" si="228"/>
        <v>1015.5989447448798</v>
      </c>
      <c r="AG346" s="326">
        <f t="shared" si="229"/>
        <v>1014.2033465958083</v>
      </c>
      <c r="AH346" s="326">
        <f t="shared" si="230"/>
        <v>1.9888105451564413</v>
      </c>
      <c r="AI346" s="326">
        <f t="shared" si="231"/>
        <v>17.296301607072397</v>
      </c>
      <c r="AJ346" s="391">
        <f t="shared" si="232"/>
        <v>1.5250233006334493</v>
      </c>
      <c r="AK346" s="335">
        <f t="shared" si="233"/>
        <v>0.50216501890606946</v>
      </c>
      <c r="AL346" s="41">
        <f t="shared" si="234"/>
        <v>0.23084218015280181</v>
      </c>
      <c r="AM346" s="8" cm="1">
        <f t="array" ref="AM346">Balance($B$8,$B$11,$B$12,$H$7,B346,AK346,AL346)</f>
        <v>4.8113718623548598</v>
      </c>
      <c r="AN346" s="8" cm="1">
        <f t="array" ref="AN346">getStorageByWaterLevel(B345)</f>
        <v>2.319358415836462</v>
      </c>
    </row>
    <row r="347" spans="2:40" x14ac:dyDescent="0.25">
      <c r="B347" s="326">
        <f t="shared" si="203"/>
        <v>1015.5989447448798</v>
      </c>
      <c r="C347" s="326">
        <f t="shared" si="204"/>
        <v>1014.2033465958083</v>
      </c>
      <c r="D347" s="326">
        <f t="shared" si="205"/>
        <v>1.9888105451564413</v>
      </c>
      <c r="E347" s="326">
        <f t="shared" si="235"/>
        <v>19.465367399254241</v>
      </c>
      <c r="F347" s="326">
        <f t="shared" si="206"/>
        <v>19.465367399254241</v>
      </c>
      <c r="G347" s="326">
        <f t="shared" si="207"/>
        <v>44.547237722404887</v>
      </c>
      <c r="H347" s="311">
        <f t="shared" si="208"/>
        <v>0.02</v>
      </c>
      <c r="I347" s="326">
        <f t="shared" si="209"/>
        <v>1.11647851925718</v>
      </c>
      <c r="J347" s="326">
        <f t="shared" si="210"/>
        <v>42.18</v>
      </c>
      <c r="K347" s="333">
        <f t="shared" si="211"/>
        <v>1</v>
      </c>
      <c r="L347" s="321">
        <f t="shared" si="212"/>
        <v>2.0088105451564413</v>
      </c>
      <c r="M347" s="321">
        <f t="shared" si="213"/>
        <v>1.9988105451564413</v>
      </c>
      <c r="N347" s="326">
        <f t="shared" si="214"/>
        <v>2.8379951962479666E-2</v>
      </c>
      <c r="O347" s="326">
        <f t="shared" si="215"/>
        <v>1.0016492211610967E-3</v>
      </c>
      <c r="P347" s="330">
        <f t="shared" si="236"/>
        <v>33.968602136561508</v>
      </c>
      <c r="Q347" s="326">
        <f t="shared" si="216"/>
        <v>1.701157237270138</v>
      </c>
      <c r="R347" s="276">
        <f>IF(H347&gt;0, rate1(1,$L$52,$L$51,$L$54,L347,$L$53,$L$50,P347),"")</f>
        <v>2359.445159045204</v>
      </c>
      <c r="S347" s="321">
        <f t="shared" si="217"/>
        <v>0.71981171745236594</v>
      </c>
      <c r="T347" s="321">
        <f t="shared" si="218"/>
        <v>0.10128886084897168</v>
      </c>
      <c r="U347" s="326">
        <f t="shared" si="219"/>
        <v>1.9888105451564413</v>
      </c>
      <c r="V347" s="334">
        <f t="shared" si="220"/>
        <v>1.9888105451564413</v>
      </c>
      <c r="W347" s="326">
        <f t="shared" si="221"/>
        <v>2.3798401456609497E-4</v>
      </c>
      <c r="X347" s="326">
        <f t="shared" si="222"/>
        <v>1.0458376957920379</v>
      </c>
      <c r="Y347" s="326">
        <f t="shared" si="237"/>
        <v>33.629564200443696</v>
      </c>
      <c r="Z347" s="107">
        <f>IF(H347&gt;0, rate1(1,$L$52,$L$51,$L$54,U347,$L$53,$L$50,Y347),"")</f>
        <v>2341.4096107338746</v>
      </c>
      <c r="AA347" s="334">
        <f t="shared" si="223"/>
        <v>0.44593466827358225</v>
      </c>
      <c r="AB347" s="334">
        <f t="shared" si="224"/>
        <v>4.2952338097848174E-4</v>
      </c>
      <c r="AC347" s="326">
        <f t="shared" si="225"/>
        <v>0.10128886084897168</v>
      </c>
      <c r="AD347" s="326">
        <f t="shared" si="226"/>
        <v>0.19745507879510374</v>
      </c>
      <c r="AE347" s="326">
        <f t="shared" si="227"/>
        <v>9.7269144154598131</v>
      </c>
      <c r="AF347" s="326">
        <f t="shared" si="228"/>
        <v>1015.5260358359933</v>
      </c>
      <c r="AG347" s="326">
        <f t="shared" si="229"/>
        <v>1014.1020577349593</v>
      </c>
      <c r="AH347" s="326">
        <f t="shared" si="230"/>
        <v>2.0089303358294628</v>
      </c>
      <c r="AI347" s="326">
        <f t="shared" si="231"/>
        <v>42.929101556215116</v>
      </c>
      <c r="AJ347" s="391">
        <f t="shared" si="232"/>
        <v>1.5369480510657312</v>
      </c>
      <c r="AK347" s="335">
        <f t="shared" si="233"/>
        <v>0.50291260229134227</v>
      </c>
      <c r="AL347" s="41">
        <f t="shared" si="234"/>
        <v>0.23157173815458812</v>
      </c>
      <c r="AM347" s="8" cm="1">
        <f t="array" ref="AM347">Balance($B$8,$B$11,$B$12,$H$7,B347,AK347,AL347)</f>
        <v>4.8599485696659732</v>
      </c>
      <c r="AN347" s="8" cm="1">
        <f t="array" ref="AN347">getStorageByWaterLevel(B346)</f>
        <v>2.3733125307429992</v>
      </c>
    </row>
    <row r="348" spans="2:40" x14ac:dyDescent="0.25">
      <c r="B348" s="326">
        <f t="shared" si="203"/>
        <v>1015.5260358359933</v>
      </c>
      <c r="C348" s="326">
        <f t="shared" si="204"/>
        <v>1014.1020577349593</v>
      </c>
      <c r="D348" s="326">
        <f t="shared" si="205"/>
        <v>2.0089303358294628</v>
      </c>
      <c r="E348" s="326">
        <f t="shared" si="235"/>
        <v>19.465367399254241</v>
      </c>
      <c r="F348" s="326">
        <f t="shared" si="206"/>
        <v>19.465367399254241</v>
      </c>
      <c r="G348" s="326">
        <f t="shared" si="207"/>
        <v>45.899282409223964</v>
      </c>
      <c r="H348" s="311">
        <f t="shared" si="208"/>
        <v>0.02</v>
      </c>
      <c r="I348" s="326">
        <f t="shared" si="209"/>
        <v>1.1391824808271849</v>
      </c>
      <c r="J348" s="326">
        <f t="shared" si="210"/>
        <v>42.18</v>
      </c>
      <c r="K348" s="333">
        <f t="shared" si="211"/>
        <v>1</v>
      </c>
      <c r="L348" s="321">
        <f t="shared" si="212"/>
        <v>2.0289303358294628</v>
      </c>
      <c r="M348" s="321">
        <f t="shared" si="213"/>
        <v>2.018930335829463</v>
      </c>
      <c r="N348" s="326">
        <f t="shared" si="214"/>
        <v>2.8668775551990322E-2</v>
      </c>
      <c r="O348" s="326">
        <f t="shared" si="215"/>
        <v>1.0016492211610967E-3</v>
      </c>
      <c r="P348" s="330">
        <f t="shared" si="236"/>
        <v>34.424344906179655</v>
      </c>
      <c r="Q348" s="326">
        <f t="shared" si="216"/>
        <v>3.0396479931571889</v>
      </c>
      <c r="R348" s="276">
        <f>IF(H348&gt;0, rate1(1,$L$52,$L$51,$L$54,L348,$L$53,$L$50,P348),"")</f>
        <v>2383.5555514232906</v>
      </c>
      <c r="S348" s="321">
        <f t="shared" si="217"/>
        <v>1.2731581580177189</v>
      </c>
      <c r="T348" s="321">
        <f t="shared" si="218"/>
        <v>-0.10495302706694437</v>
      </c>
      <c r="U348" s="326">
        <f t="shared" si="219"/>
        <v>2.0089303358294628</v>
      </c>
      <c r="V348" s="334">
        <f t="shared" si="220"/>
        <v>2.0089303358294628</v>
      </c>
      <c r="W348" s="326">
        <f t="shared" si="221"/>
        <v>2.4282349855830887E-4</v>
      </c>
      <c r="X348" s="326">
        <f t="shared" si="222"/>
        <v>2.3710359255200117</v>
      </c>
      <c r="Y348" s="326">
        <f t="shared" si="237"/>
        <v>34.084173773207198</v>
      </c>
      <c r="Z348" s="107">
        <f>IF(H348&gt;0, rate1(1,$L$52,$L$51,$L$54,U348,$L$53,$L$50,Y348),"")</f>
        <v>2365.5737393377226</v>
      </c>
      <c r="AA348" s="334">
        <f t="shared" si="223"/>
        <v>1.00065872476037</v>
      </c>
      <c r="AB348" s="334">
        <f t="shared" si="224"/>
        <v>-0.36862664525001493</v>
      </c>
      <c r="AC348" s="326">
        <f t="shared" si="225"/>
        <v>-0.36862664525001493</v>
      </c>
      <c r="AD348" s="326">
        <f t="shared" si="226"/>
        <v>-5.4255437738189902E-2</v>
      </c>
      <c r="AE348" s="326">
        <f t="shared" si="227"/>
        <v>1.8830897181050426</v>
      </c>
      <c r="AF348" s="326">
        <f t="shared" si="228"/>
        <v>1015.9233312567953</v>
      </c>
      <c r="AG348" s="326">
        <f t="shared" si="229"/>
        <v>1014.4706843802094</v>
      </c>
      <c r="AH348" s="326">
        <f t="shared" si="230"/>
        <v>2.0290523354731778</v>
      </c>
      <c r="AI348" s="326">
        <f t="shared" si="231"/>
        <v>-154.65410278770185</v>
      </c>
      <c r="AJ348" s="391">
        <f t="shared" si="232"/>
        <v>1.4939885780691473</v>
      </c>
      <c r="AK348" s="335">
        <f t="shared" si="233"/>
        <v>0.50482497518357627</v>
      </c>
      <c r="AL348" s="41">
        <f t="shared" si="234"/>
        <v>0.23338248765822928</v>
      </c>
      <c r="AM348" s="8" cm="1">
        <f t="array" ref="AM348">Balance($B$8,$B$11,$B$12,$H$7,B348,AK348,AL348)</f>
        <v>4.9010294363897238</v>
      </c>
      <c r="AN348" s="8" cm="1">
        <f t="array" ref="AN348">getStorageByWaterLevel(B347)</f>
        <v>2.4013212453087549</v>
      </c>
    </row>
    <row r="349" spans="2:40" x14ac:dyDescent="0.25">
      <c r="B349" s="326">
        <f t="shared" si="203"/>
        <v>1015.9233312567953</v>
      </c>
      <c r="C349" s="326">
        <f t="shared" si="204"/>
        <v>1014.4706843802094</v>
      </c>
      <c r="D349" s="326">
        <f t="shared" si="205"/>
        <v>2.0290523354731778</v>
      </c>
      <c r="E349" s="326">
        <f t="shared" si="235"/>
        <v>19.465367399254241</v>
      </c>
      <c r="F349" s="326">
        <f t="shared" si="206"/>
        <v>19.465367399254241</v>
      </c>
      <c r="G349" s="326">
        <f t="shared" si="207"/>
        <v>44.563553163806745</v>
      </c>
      <c r="H349" s="311">
        <f t="shared" si="208"/>
        <v>0.02</v>
      </c>
      <c r="I349" s="326">
        <f t="shared" si="209"/>
        <v>1.1621175012687672</v>
      </c>
      <c r="J349" s="326">
        <f t="shared" si="210"/>
        <v>42.18</v>
      </c>
      <c r="K349" s="333">
        <f t="shared" si="211"/>
        <v>-1</v>
      </c>
      <c r="L349" s="321">
        <f t="shared" si="212"/>
        <v>2.0090523354731777</v>
      </c>
      <c r="M349" s="321">
        <f t="shared" si="213"/>
        <v>2.0190523354731775</v>
      </c>
      <c r="N349" s="326">
        <f t="shared" si="214"/>
        <v>-2.832110845356528E-2</v>
      </c>
      <c r="O349" s="326">
        <f t="shared" si="215"/>
        <v>1.0016492211610967E-3</v>
      </c>
      <c r="P349" s="330">
        <f t="shared" si="236"/>
        <v>34.200737716970181</v>
      </c>
      <c r="Q349" s="326">
        <f t="shared" si="216"/>
        <v>3.0478460684748114</v>
      </c>
      <c r="R349" s="276">
        <f>IF(H349&gt;0, rate1(1,$L$52,$L$51,$L$54,L349,$L$53,$L$50,P349),"")</f>
        <v>2371.7449895504442</v>
      </c>
      <c r="S349" s="321">
        <f t="shared" si="217"/>
        <v>1.2829489620212295</v>
      </c>
      <c r="T349" s="321">
        <f t="shared" si="218"/>
        <v>0.10009263950379983</v>
      </c>
      <c r="U349" s="326">
        <f t="shared" si="219"/>
        <v>2.0290523354731778</v>
      </c>
      <c r="V349" s="334">
        <f t="shared" si="220"/>
        <v>2.0290523354731778</v>
      </c>
      <c r="W349" s="326">
        <f t="shared" si="221"/>
        <v>2.4771223411823584E-4</v>
      </c>
      <c r="X349" s="326">
        <f t="shared" si="222"/>
        <v>3.7231958908730789</v>
      </c>
      <c r="Y349" s="326">
        <f t="shared" si="237"/>
        <v>34.540356776267231</v>
      </c>
      <c r="Z349" s="107">
        <f>IF(H349&gt;0, rate1(1,$L$52,$L$51,$L$54,U349,$L$53,$L$50,Y349),"")</f>
        <v>2389.6687089081943</v>
      </c>
      <c r="AA349" s="334">
        <f t="shared" si="223"/>
        <v>1.5554731974881819</v>
      </c>
      <c r="AB349" s="334">
        <f t="shared" si="224"/>
        <v>-4.4594813077998438E-4</v>
      </c>
      <c r="AC349" s="326">
        <f t="shared" si="225"/>
        <v>0.10009263950379983</v>
      </c>
      <c r="AD349" s="326">
        <f t="shared" si="226"/>
        <v>-0.1998148924750929</v>
      </c>
      <c r="AE349" s="326">
        <f t="shared" si="227"/>
        <v>1.0841044457845512</v>
      </c>
      <c r="AF349" s="326">
        <f t="shared" si="228"/>
        <v>1015.794917508838</v>
      </c>
      <c r="AG349" s="326">
        <f t="shared" si="229"/>
        <v>1014.3705917407055</v>
      </c>
      <c r="AH349" s="326">
        <f t="shared" si="230"/>
        <v>2.0091755630398693</v>
      </c>
      <c r="AI349" s="326">
        <f t="shared" si="231"/>
        <v>42.202108550789873</v>
      </c>
      <c r="AJ349" s="391">
        <f t="shared" si="232"/>
        <v>1.5057113859999223</v>
      </c>
      <c r="AK349" s="335">
        <f t="shared" si="233"/>
        <v>0.49772646284397842</v>
      </c>
      <c r="AL349" s="41">
        <f t="shared" si="234"/>
        <v>0.22685917760264401</v>
      </c>
      <c r="AM349" s="8" cm="1">
        <f t="array" ref="AM349">Balance($B$8,$B$11,$B$12,$H$7,B349,AK349,AL349)</f>
        <v>4.6465895567907101</v>
      </c>
      <c r="AN349" s="8" cm="1">
        <f t="array" ref="AN349">getStorageByWaterLevel(B348)</f>
        <v>2.4312523033467799</v>
      </c>
    </row>
    <row r="350" spans="2:40" x14ac:dyDescent="0.25">
      <c r="B350" s="326">
        <f t="shared" si="203"/>
        <v>1015.794917508838</v>
      </c>
      <c r="C350" s="326">
        <f t="shared" si="204"/>
        <v>1014.3705917407055</v>
      </c>
      <c r="D350" s="326">
        <f t="shared" si="205"/>
        <v>2.0091755630398693</v>
      </c>
      <c r="E350" s="326">
        <f t="shared" si="235"/>
        <v>19.465367399254241</v>
      </c>
      <c r="F350" s="326">
        <f t="shared" si="206"/>
        <v>19.465367399254241</v>
      </c>
      <c r="G350" s="326">
        <f t="shared" si="207"/>
        <v>43.253849929492027</v>
      </c>
      <c r="H350" s="311">
        <f t="shared" si="208"/>
        <v>0.02</v>
      </c>
      <c r="I350" s="326">
        <f t="shared" si="209"/>
        <v>1.1394606145059698</v>
      </c>
      <c r="J350" s="326">
        <f t="shared" si="210"/>
        <v>42.18</v>
      </c>
      <c r="K350" s="333">
        <f t="shared" si="211"/>
        <v>-1</v>
      </c>
      <c r="L350" s="321">
        <f t="shared" si="212"/>
        <v>1.9891755630398693</v>
      </c>
      <c r="M350" s="321">
        <f t="shared" si="213"/>
        <v>1.9991755630398693</v>
      </c>
      <c r="N350" s="326">
        <f t="shared" si="214"/>
        <v>-2.804538391880973E-2</v>
      </c>
      <c r="O350" s="326">
        <f t="shared" si="215"/>
        <v>1.0016492211610967E-3</v>
      </c>
      <c r="P350" s="330">
        <f t="shared" si="236"/>
        <v>33.751228189402688</v>
      </c>
      <c r="Q350" s="326">
        <f t="shared" si="216"/>
        <v>1.7252020359334921</v>
      </c>
      <c r="R350" s="276">
        <f>IF(H350&gt;0, rate1(1,$L$52,$L$51,$L$54,L350,$L$53,$L$50,P350),"")</f>
        <v>2347.8914660077194</v>
      </c>
      <c r="S350" s="321">
        <f t="shared" si="217"/>
        <v>0.7335779808683961</v>
      </c>
      <c r="T350" s="321">
        <f t="shared" si="218"/>
        <v>-0.10526676439966552</v>
      </c>
      <c r="U350" s="326">
        <f t="shared" si="219"/>
        <v>2.0091755630398693</v>
      </c>
      <c r="V350" s="334">
        <f t="shared" si="220"/>
        <v>2.0091755630398693</v>
      </c>
      <c r="W350" s="326">
        <f t="shared" si="221"/>
        <v>2.4288278440032229E-4</v>
      </c>
      <c r="X350" s="326">
        <f t="shared" si="222"/>
        <v>2.3873527580170375</v>
      </c>
      <c r="Y350" s="326">
        <f t="shared" si="237"/>
        <v>34.08972413425078</v>
      </c>
      <c r="Z350" s="107">
        <f>IF(H350&gt;0, rate1(1,$L$52,$L$51,$L$54,U350,$L$53,$L$50,Y350),"")</f>
        <v>2365.8678187549876</v>
      </c>
      <c r="AA350" s="334">
        <f t="shared" si="223"/>
        <v>1.0074197506628757</v>
      </c>
      <c r="AB350" s="334">
        <f t="shared" si="224"/>
        <v>-3.2734628889293065E-2</v>
      </c>
      <c r="AC350" s="326">
        <f t="shared" si="225"/>
        <v>-3.2734628889293065E-2</v>
      </c>
      <c r="AD350" s="326">
        <f t="shared" si="226"/>
        <v>0.61097378154611237</v>
      </c>
      <c r="AE350" s="326">
        <f t="shared" si="227"/>
        <v>24.074008915179782</v>
      </c>
      <c r="AF350" s="326">
        <f t="shared" si="228"/>
        <v>1015.7996067538085</v>
      </c>
      <c r="AG350" s="326">
        <f t="shared" si="229"/>
        <v>1014.4033263695949</v>
      </c>
      <c r="AH350" s="326">
        <f t="shared" si="230"/>
        <v>1.9892965986327518</v>
      </c>
      <c r="AI350" s="326">
        <f t="shared" si="231"/>
        <v>-13.942138877890295</v>
      </c>
      <c r="AJ350" s="391">
        <f t="shared" si="232"/>
        <v>1.5018385696449528</v>
      </c>
      <c r="AK350" s="335">
        <f t="shared" si="233"/>
        <v>0.4996071387520063</v>
      </c>
      <c r="AL350" s="41">
        <f t="shared" si="234"/>
        <v>0.22863926254131633</v>
      </c>
      <c r="AM350" s="8" cm="1">
        <f t="array" ref="AM350">Balance($B$8,$B$11,$B$12,$H$7,B350,AK350,AL350)</f>
        <v>4.7321619179654801</v>
      </c>
      <c r="AN350" s="8" cm="1">
        <f t="array" ref="AN350">getStorageByWaterLevel(B349)</f>
        <v>2.2703960264205834</v>
      </c>
    </row>
    <row r="351" spans="2:40" x14ac:dyDescent="0.25">
      <c r="B351" s="326">
        <f t="shared" si="203"/>
        <v>1015.7996067538085</v>
      </c>
      <c r="C351" s="326">
        <f t="shared" si="204"/>
        <v>1014.4033263695949</v>
      </c>
      <c r="D351" s="326">
        <f t="shared" si="205"/>
        <v>1.9892965986327518</v>
      </c>
      <c r="E351" s="326">
        <f t="shared" si="235"/>
        <v>19.465367399254241</v>
      </c>
      <c r="F351" s="326">
        <f t="shared" si="206"/>
        <v>19.465367399254241</v>
      </c>
      <c r="G351" s="326">
        <f t="shared" si="207"/>
        <v>44.579583237933207</v>
      </c>
      <c r="H351" s="311">
        <f t="shared" si="208"/>
        <v>0.02</v>
      </c>
      <c r="I351" s="326">
        <f t="shared" si="209"/>
        <v>1.1170243073708661</v>
      </c>
      <c r="J351" s="326">
        <f t="shared" si="210"/>
        <v>42.18</v>
      </c>
      <c r="K351" s="333">
        <f t="shared" si="211"/>
        <v>1</v>
      </c>
      <c r="L351" s="321">
        <f t="shared" si="212"/>
        <v>2.0092965986327518</v>
      </c>
      <c r="M351" s="321">
        <f t="shared" si="213"/>
        <v>1.9992965986327518</v>
      </c>
      <c r="N351" s="326">
        <f t="shared" si="214"/>
        <v>2.8386928782448084E-2</v>
      </c>
      <c r="O351" s="326">
        <f t="shared" si="215"/>
        <v>1.0016492211610967E-3</v>
      </c>
      <c r="P351" s="330">
        <f t="shared" si="236"/>
        <v>33.979594015586571</v>
      </c>
      <c r="Q351" s="326">
        <f t="shared" si="216"/>
        <v>1.7331769441809826</v>
      </c>
      <c r="R351" s="276">
        <f>IF(H351&gt;0, rate1(1,$L$52,$L$51,$L$54,L351,$L$53,$L$50,P351),"")</f>
        <v>2360.028464305025</v>
      </c>
      <c r="S351" s="321">
        <f t="shared" si="217"/>
        <v>0.73317897839726021</v>
      </c>
      <c r="T351" s="321">
        <f t="shared" si="218"/>
        <v>0.10638940144945686</v>
      </c>
      <c r="U351" s="326">
        <f t="shared" si="219"/>
        <v>1.9892965986327518</v>
      </c>
      <c r="V351" s="334">
        <f t="shared" si="220"/>
        <v>1.9892965986327518</v>
      </c>
      <c r="W351" s="326">
        <f t="shared" si="221"/>
        <v>2.381003525377956E-4</v>
      </c>
      <c r="X351" s="326">
        <f t="shared" si="222"/>
        <v>1.0775378552926895</v>
      </c>
      <c r="Y351" s="326">
        <f t="shared" si="237"/>
        <v>33.640528614619051</v>
      </c>
      <c r="Z351" s="107">
        <f>IF(H351&gt;0, rate1(1,$L$52,$L$51,$L$54,U351,$L$53,$L$50,Y351),"")</f>
        <v>2341.9942086731694</v>
      </c>
      <c r="AA351" s="334">
        <f t="shared" si="223"/>
        <v>0.45933661111472424</v>
      </c>
      <c r="AB351" s="334">
        <f t="shared" si="224"/>
        <v>4.4038556601493594E-4</v>
      </c>
      <c r="AC351" s="326">
        <f t="shared" si="225"/>
        <v>0.10638940144945686</v>
      </c>
      <c r="AD351" s="326">
        <f t="shared" si="226"/>
        <v>0.1879886504437337</v>
      </c>
      <c r="AE351" s="326">
        <f t="shared" si="227"/>
        <v>-11.485613664935824</v>
      </c>
      <c r="AF351" s="326">
        <f t="shared" si="228"/>
        <v>1015.7216042811415</v>
      </c>
      <c r="AG351" s="326">
        <f t="shared" si="229"/>
        <v>1014.2969369681455</v>
      </c>
      <c r="AH351" s="326">
        <f t="shared" si="230"/>
        <v>2.0094164427865238</v>
      </c>
      <c r="AI351" s="326">
        <f t="shared" si="231"/>
        <v>45.07971113847821</v>
      </c>
      <c r="AJ351" s="391">
        <f t="shared" si="232"/>
        <v>1.5143607116278635</v>
      </c>
      <c r="AK351" s="335">
        <f t="shared" si="233"/>
        <v>0.49900408756928588</v>
      </c>
      <c r="AL351" s="41">
        <f t="shared" si="234"/>
        <v>0.22805118312344691</v>
      </c>
      <c r="AM351" s="8" cm="1">
        <f t="array" ref="AM351">Balance($B$8,$B$11,$B$12,$H$7,B351,AK351,AL351)</f>
        <v>4.7340698047583407</v>
      </c>
      <c r="AN351" s="8" cm="1">
        <f t="array" ref="AN351">getStorageByWaterLevel(B350)</f>
        <v>2.3217867270079582</v>
      </c>
    </row>
    <row r="352" spans="2:40" x14ac:dyDescent="0.25">
      <c r="B352" s="326">
        <f t="shared" si="203"/>
        <v>1015.7216042811415</v>
      </c>
      <c r="C352" s="326">
        <f t="shared" si="204"/>
        <v>1014.2969369681455</v>
      </c>
      <c r="D352" s="326">
        <f t="shared" si="205"/>
        <v>2.0094164427865238</v>
      </c>
      <c r="E352" s="326">
        <f t="shared" si="235"/>
        <v>19.465367399254241</v>
      </c>
      <c r="F352" s="326">
        <f t="shared" si="206"/>
        <v>19.465367399254241</v>
      </c>
      <c r="G352" s="326">
        <f t="shared" si="207"/>
        <v>45.932282669231732</v>
      </c>
      <c r="H352" s="311">
        <f t="shared" si="208"/>
        <v>0.02</v>
      </c>
      <c r="I352" s="326">
        <f t="shared" si="209"/>
        <v>1.1397338503968057</v>
      </c>
      <c r="J352" s="326">
        <f t="shared" si="210"/>
        <v>42.18</v>
      </c>
      <c r="K352" s="333">
        <f t="shared" si="211"/>
        <v>1</v>
      </c>
      <c r="L352" s="321">
        <f t="shared" si="212"/>
        <v>2.0294164427865238</v>
      </c>
      <c r="M352" s="321">
        <f t="shared" si="213"/>
        <v>2.0194164427865235</v>
      </c>
      <c r="N352" s="326">
        <f t="shared" si="214"/>
        <v>2.8675754316540569E-2</v>
      </c>
      <c r="O352" s="326">
        <f t="shared" si="215"/>
        <v>1.0016492211610967E-3</v>
      </c>
      <c r="P352" s="330">
        <f t="shared" si="236"/>
        <v>34.43537473578882</v>
      </c>
      <c r="Q352" s="326">
        <f t="shared" si="216"/>
        <v>3.0723190736674297</v>
      </c>
      <c r="R352" s="276">
        <f>IF(H352&gt;0, rate1(1,$L$52,$L$51,$L$54,L352,$L$53,$L$50,P352),"")</f>
        <v>2384.1371823751892</v>
      </c>
      <c r="S352" s="321">
        <f t="shared" si="217"/>
        <v>1.286528520861747</v>
      </c>
      <c r="T352" s="321">
        <f t="shared" si="218"/>
        <v>-0.10007993001987026</v>
      </c>
      <c r="U352" s="326">
        <f t="shared" si="219"/>
        <v>2.0094164427865238</v>
      </c>
      <c r="V352" s="334">
        <f t="shared" si="220"/>
        <v>2.0094164427865238</v>
      </c>
      <c r="W352" s="326">
        <f t="shared" si="221"/>
        <v>2.4294102625077585E-4</v>
      </c>
      <c r="X352" s="326">
        <f t="shared" si="222"/>
        <v>2.4033841989013283</v>
      </c>
      <c r="Y352" s="326">
        <f t="shared" si="237"/>
        <v>34.095176317067718</v>
      </c>
      <c r="Z352" s="107">
        <f>IF(H352&gt;0, rate1(1,$L$52,$L$51,$L$54,U352,$L$53,$L$50,Y352),"")</f>
        <v>2366.1566742556688</v>
      </c>
      <c r="AA352" s="334">
        <f t="shared" si="223"/>
        <v>1.0140609196352643</v>
      </c>
      <c r="AB352" s="334">
        <f t="shared" si="224"/>
        <v>-1.7277748010271488E-2</v>
      </c>
      <c r="AC352" s="326">
        <f t="shared" si="225"/>
        <v>-1.7277748010271488E-2</v>
      </c>
      <c r="AD352" s="326">
        <f t="shared" si="226"/>
        <v>-1.1575582644283362</v>
      </c>
      <c r="AE352" s="326">
        <f t="shared" si="227"/>
        <v>-30.199123525192899</v>
      </c>
      <c r="AF352" s="326">
        <f t="shared" si="228"/>
        <v>1015.7675577834683</v>
      </c>
      <c r="AG352" s="326">
        <f t="shared" si="229"/>
        <v>1014.3142147161558</v>
      </c>
      <c r="AH352" s="326">
        <f t="shared" si="230"/>
        <v>2.0295384956792746</v>
      </c>
      <c r="AI352" s="326">
        <f t="shared" si="231"/>
        <v>-7.2469605096543086</v>
      </c>
      <c r="AJ352" s="391">
        <f t="shared" si="232"/>
        <v>1.5123476670418483</v>
      </c>
      <c r="AK352" s="335">
        <f t="shared" si="233"/>
        <v>0.50101372230432561</v>
      </c>
      <c r="AL352" s="41">
        <f t="shared" si="234"/>
        <v>0.22995264533926793</v>
      </c>
      <c r="AM352" s="8" cm="1">
        <f t="array" ref="AM352">Balance($B$8,$B$11,$B$12,$H$7,B352,AK352,AL352)</f>
        <v>4.7781371498651906</v>
      </c>
      <c r="AN352" s="8" cm="1">
        <f t="array" ref="AN352">getStorageByWaterLevel(B351)</f>
        <v>2.3199000062396125</v>
      </c>
    </row>
    <row r="353" spans="2:40" x14ac:dyDescent="0.25">
      <c r="B353" s="326">
        <f t="shared" si="203"/>
        <v>1015.7675577834683</v>
      </c>
      <c r="C353" s="326">
        <f t="shared" si="204"/>
        <v>1014.3142147161558</v>
      </c>
      <c r="D353" s="326">
        <f t="shared" si="205"/>
        <v>2.0295384956792746</v>
      </c>
      <c r="E353" s="326">
        <f t="shared" si="235"/>
        <v>19.465367399254241</v>
      </c>
      <c r="F353" s="326">
        <f t="shared" si="206"/>
        <v>19.465367399254241</v>
      </c>
      <c r="G353" s="326">
        <f t="shared" si="207"/>
        <v>44.595913681431469</v>
      </c>
      <c r="H353" s="311">
        <f t="shared" si="208"/>
        <v>0.02</v>
      </c>
      <c r="I353" s="326">
        <f t="shared" si="209"/>
        <v>1.1626744538500133</v>
      </c>
      <c r="J353" s="326">
        <f t="shared" si="210"/>
        <v>42.18</v>
      </c>
      <c r="K353" s="333">
        <f t="shared" si="211"/>
        <v>-1</v>
      </c>
      <c r="L353" s="321">
        <f t="shared" si="212"/>
        <v>2.0095384956792746</v>
      </c>
      <c r="M353" s="321">
        <f t="shared" si="213"/>
        <v>2.0195384956792743</v>
      </c>
      <c r="N353" s="326">
        <f t="shared" si="214"/>
        <v>-2.8327851724274211E-2</v>
      </c>
      <c r="O353" s="326">
        <f t="shared" si="215"/>
        <v>1.0016492211610967E-3</v>
      </c>
      <c r="P353" s="330">
        <f t="shared" si="236"/>
        <v>34.211750774662761</v>
      </c>
      <c r="Q353" s="326">
        <f t="shared" si="216"/>
        <v>3.0805246772596888</v>
      </c>
      <c r="R353" s="276">
        <f>IF(H353&gt;0, rate1(1,$L$52,$L$51,$L$54,L353,$L$53,$L$50,P353),"")</f>
        <v>2372.3275385596094</v>
      </c>
      <c r="S353" s="321">
        <f t="shared" si="217"/>
        <v>1.2963861548641997</v>
      </c>
      <c r="T353" s="321">
        <f t="shared" si="218"/>
        <v>9.5577513522025564E-2</v>
      </c>
      <c r="U353" s="326">
        <f t="shared" si="219"/>
        <v>2.0295384956792746</v>
      </c>
      <c r="V353" s="334">
        <f t="shared" si="220"/>
        <v>2.0295384956792746</v>
      </c>
      <c r="W353" s="326">
        <f t="shared" si="221"/>
        <v>2.4783095186231563E-4</v>
      </c>
      <c r="X353" s="326">
        <f t="shared" si="222"/>
        <v>3.7561989645603617</v>
      </c>
      <c r="Y353" s="326">
        <f t="shared" si="237"/>
        <v>34.551397211223318</v>
      </c>
      <c r="Z353" s="107">
        <f>IF(H353&gt;0, rate1(1,$L$52,$L$51,$L$54,U353,$L$53,$L$50,Y353),"")</f>
        <v>2390.2499649128717</v>
      </c>
      <c r="AA353" s="334">
        <f t="shared" si="223"/>
        <v>1.5688795801980562</v>
      </c>
      <c r="AB353" s="334">
        <f t="shared" si="224"/>
        <v>-4.3564747354094333E-4</v>
      </c>
      <c r="AC353" s="326">
        <f t="shared" si="225"/>
        <v>9.5577513522025564E-2</v>
      </c>
      <c r="AD353" s="326">
        <f t="shared" si="226"/>
        <v>-0.2092542404902703</v>
      </c>
      <c r="AE353" s="326">
        <f t="shared" si="227"/>
        <v>24.222397544618698</v>
      </c>
      <c r="AF353" s="326">
        <f t="shared" si="228"/>
        <v>1015.643652418222</v>
      </c>
      <c r="AG353" s="326">
        <f t="shared" si="229"/>
        <v>1014.2186372026338</v>
      </c>
      <c r="AH353" s="326">
        <f t="shared" si="230"/>
        <v>2.0096617767355105</v>
      </c>
      <c r="AI353" s="326">
        <f t="shared" si="231"/>
        <v>40.288498096707478</v>
      </c>
      <c r="AJ353" s="391">
        <f t="shared" si="232"/>
        <v>1.5235389165131559</v>
      </c>
      <c r="AK353" s="335">
        <f t="shared" si="233"/>
        <v>0.50068085286570341</v>
      </c>
      <c r="AL353" s="41">
        <f t="shared" si="234"/>
        <v>0.22964696854497071</v>
      </c>
      <c r="AM353" s="8" cm="1">
        <f t="array" ref="AM353">Balance($B$8,$B$11,$B$12,$H$7,B353,AK353,AL353)</f>
        <v>4.74416255841495</v>
      </c>
      <c r="AN353" s="8" cm="1">
        <f t="array" ref="AN353">getStorageByWaterLevel(B352)</f>
        <v>2.351383929442191</v>
      </c>
    </row>
    <row r="354" spans="2:40" x14ac:dyDescent="0.25">
      <c r="B354" s="326">
        <f t="shared" si="203"/>
        <v>1015.643652418222</v>
      </c>
      <c r="C354" s="326">
        <f t="shared" si="204"/>
        <v>1014.2186372026338</v>
      </c>
      <c r="D354" s="326">
        <f t="shared" si="205"/>
        <v>2.0096617767355105</v>
      </c>
      <c r="E354" s="326">
        <f t="shared" si="235"/>
        <v>19.465367399254241</v>
      </c>
      <c r="F354" s="326">
        <f t="shared" si="206"/>
        <v>19.465367399254241</v>
      </c>
      <c r="G354" s="326">
        <f t="shared" si="207"/>
        <v>43.285576842917152</v>
      </c>
      <c r="H354" s="311">
        <f t="shared" si="208"/>
        <v>0.02</v>
      </c>
      <c r="I354" s="326">
        <f t="shared" si="209"/>
        <v>1.1400121724705969</v>
      </c>
      <c r="J354" s="326">
        <f t="shared" si="210"/>
        <v>42.18</v>
      </c>
      <c r="K354" s="333">
        <f t="shared" si="211"/>
        <v>-1</v>
      </c>
      <c r="L354" s="321">
        <f t="shared" si="212"/>
        <v>1.9896617767355105</v>
      </c>
      <c r="M354" s="321">
        <f t="shared" si="213"/>
        <v>1.9996617767355105</v>
      </c>
      <c r="N354" s="326">
        <f t="shared" si="214"/>
        <v>-2.8052129094400247E-2</v>
      </c>
      <c r="O354" s="326">
        <f t="shared" si="215"/>
        <v>1.0016492211610967E-3</v>
      </c>
      <c r="P354" s="330">
        <f t="shared" si="236"/>
        <v>33.762206036199956</v>
      </c>
      <c r="Q354" s="326">
        <f t="shared" si="216"/>
        <v>1.757243998389832</v>
      </c>
      <c r="R354" s="276">
        <f>IF(H354&gt;0, rate1(1,$L$52,$L$51,$L$54,L354,$L$53,$L$50,P354),"")</f>
        <v>2348.475789784311</v>
      </c>
      <c r="S354" s="321">
        <f t="shared" si="217"/>
        <v>0.74701672197158608</v>
      </c>
      <c r="T354" s="321">
        <f t="shared" si="218"/>
        <v>-0.110885309547019</v>
      </c>
      <c r="U354" s="326">
        <f t="shared" si="219"/>
        <v>2.0096617767355105</v>
      </c>
      <c r="V354" s="334">
        <f t="shared" si="220"/>
        <v>2.0096617767355105</v>
      </c>
      <c r="W354" s="326">
        <f t="shared" si="221"/>
        <v>2.4300035224955607E-4</v>
      </c>
      <c r="X354" s="326">
        <f t="shared" si="222"/>
        <v>2.4197160347731739</v>
      </c>
      <c r="Y354" s="326">
        <f t="shared" si="237"/>
        <v>34.100729542739295</v>
      </c>
      <c r="Z354" s="107">
        <f>IF(H354&gt;0, rate1(1,$L$52,$L$51,$L$54,U354,$L$53,$L$50,Y354),"")</f>
        <v>2366.450860515959</v>
      </c>
      <c r="AA354" s="334">
        <f t="shared" si="223"/>
        <v>1.0208248980842822</v>
      </c>
      <c r="AB354" s="334">
        <f t="shared" si="224"/>
        <v>-1.1668741487525582E-2</v>
      </c>
      <c r="AC354" s="326">
        <f t="shared" si="225"/>
        <v>-1.1668741487525582E-2</v>
      </c>
      <c r="AD354" s="326">
        <f t="shared" si="226"/>
        <v>1.7139808968585786</v>
      </c>
      <c r="AE354" s="326">
        <f t="shared" si="227"/>
        <v>45.841098390954649</v>
      </c>
      <c r="AF354" s="326">
        <f t="shared" si="228"/>
        <v>1015.6272690306151</v>
      </c>
      <c r="AG354" s="326">
        <f t="shared" si="229"/>
        <v>1014.2303059441213</v>
      </c>
      <c r="AH354" s="326">
        <f t="shared" si="230"/>
        <v>1.9897828660657746</v>
      </c>
      <c r="AI354" s="326">
        <f t="shared" si="231"/>
        <v>-4.9686445729113791</v>
      </c>
      <c r="AJ354" s="391">
        <f t="shared" si="232"/>
        <v>1.5221587374651249</v>
      </c>
      <c r="AK354" s="335">
        <f t="shared" si="233"/>
        <v>0.5024775552491787</v>
      </c>
      <c r="AL354" s="41">
        <f t="shared" si="234"/>
        <v>0.23134633739468985</v>
      </c>
      <c r="AM354" s="8" cm="1">
        <f t="array" ref="AM354">Balance($B$8,$B$11,$B$12,$H$7,B354,AK354,AL354)</f>
        <v>4.8273949305385742</v>
      </c>
      <c r="AN354" s="8" cm="1">
        <f t="array" ref="AN354">getStorageByWaterLevel(B353)</f>
        <v>2.3328101988327101</v>
      </c>
    </row>
    <row r="355" spans="2:40" x14ac:dyDescent="0.25">
      <c r="B355" s="326">
        <f t="shared" si="203"/>
        <v>1015.6272690306151</v>
      </c>
      <c r="C355" s="326">
        <f t="shared" si="204"/>
        <v>1014.2303059441213</v>
      </c>
      <c r="D355" s="326">
        <f t="shared" si="205"/>
        <v>1.9897828660657746</v>
      </c>
      <c r="E355" s="326">
        <f t="shared" si="235"/>
        <v>19.465367399254241</v>
      </c>
      <c r="F355" s="326">
        <f t="shared" si="206"/>
        <v>19.465367399254241</v>
      </c>
      <c r="G355" s="326">
        <f t="shared" si="207"/>
        <v>44.611958655123615</v>
      </c>
      <c r="H355" s="311">
        <f t="shared" si="208"/>
        <v>0.02</v>
      </c>
      <c r="I355" s="326">
        <f t="shared" si="209"/>
        <v>1.1175704691951069</v>
      </c>
      <c r="J355" s="326">
        <f t="shared" si="210"/>
        <v>42.18</v>
      </c>
      <c r="K355" s="333">
        <f t="shared" si="211"/>
        <v>1</v>
      </c>
      <c r="L355" s="321">
        <f t="shared" si="212"/>
        <v>2.0097828660657746</v>
      </c>
      <c r="M355" s="321">
        <f t="shared" si="213"/>
        <v>1.9997828660657746</v>
      </c>
      <c r="N355" s="326">
        <f t="shared" si="214"/>
        <v>2.8393908702002424E-2</v>
      </c>
      <c r="O355" s="326">
        <f t="shared" si="215"/>
        <v>1.0016492211610967E-3</v>
      </c>
      <c r="P355" s="330">
        <f t="shared" si="236"/>
        <v>33.990591624115368</v>
      </c>
      <c r="Q355" s="326">
        <f t="shared" si="216"/>
        <v>1.7652263287368584</v>
      </c>
      <c r="R355" s="276">
        <f>IF(H355&gt;0, rate1(1,$L$52,$L$51,$L$54,L355,$L$53,$L$50,P355),"")</f>
        <v>2360.6119844862601</v>
      </c>
      <c r="S355" s="321">
        <f t="shared" si="217"/>
        <v>0.74655211660817689</v>
      </c>
      <c r="T355" s="321">
        <f t="shared" si="218"/>
        <v>0.11203056155772373</v>
      </c>
      <c r="U355" s="326">
        <f t="shared" si="219"/>
        <v>1.9897828660657746</v>
      </c>
      <c r="V355" s="334">
        <f t="shared" si="220"/>
        <v>1.9897828660657746</v>
      </c>
      <c r="W355" s="326">
        <f t="shared" si="221"/>
        <v>2.3821677016755416E-4</v>
      </c>
      <c r="X355" s="326">
        <f t="shared" si="222"/>
        <v>1.109267473834656</v>
      </c>
      <c r="Y355" s="326">
        <f t="shared" si="237"/>
        <v>33.651498750646383</v>
      </c>
      <c r="Z355" s="107">
        <f>IF(H355&gt;0, rate1(1,$L$52,$L$51,$L$54,U355,$L$53,$L$50,Y355),"")</f>
        <v>2342.5790223782792</v>
      </c>
      <c r="AA355" s="334">
        <f t="shared" si="223"/>
        <v>0.47274437618835041</v>
      </c>
      <c r="AB355" s="334">
        <f t="shared" si="224"/>
        <v>4.5180508165172618E-4</v>
      </c>
      <c r="AC355" s="326">
        <f t="shared" si="225"/>
        <v>0.11203056155772373</v>
      </c>
      <c r="AD355" s="326">
        <f t="shared" si="226"/>
        <v>0.17852271489057031</v>
      </c>
      <c r="AE355" s="326">
        <f t="shared" si="227"/>
        <v>-30.598452297776802</v>
      </c>
      <c r="AF355" s="326">
        <f t="shared" si="228"/>
        <v>1015.5436323777594</v>
      </c>
      <c r="AG355" s="326">
        <f t="shared" si="229"/>
        <v>1014.1182753825635</v>
      </c>
      <c r="AH355" s="326">
        <f t="shared" si="230"/>
        <v>2.0099027637180717</v>
      </c>
      <c r="AI355" s="326">
        <f t="shared" si="231"/>
        <v>47.458270268040231</v>
      </c>
      <c r="AJ355" s="391">
        <f t="shared" si="232"/>
        <v>1.5353415903173582</v>
      </c>
      <c r="AK355" s="335">
        <f t="shared" si="233"/>
        <v>0.50226248460271283</v>
      </c>
      <c r="AL355" s="41">
        <f t="shared" si="234"/>
        <v>0.23113675996660446</v>
      </c>
      <c r="AM355" s="8" cm="1">
        <f t="array" ref="AM355">Balance($B$8,$B$11,$B$12,$H$7,B355,AK355,AL355)</f>
        <v>4.8427592523452656</v>
      </c>
      <c r="AN355" s="8" cm="1">
        <f t="array" ref="AN355">getStorageByWaterLevel(B354)</f>
        <v>2.3830591123375213</v>
      </c>
    </row>
    <row r="356" spans="2:40" x14ac:dyDescent="0.25">
      <c r="B356" s="326">
        <f t="shared" si="203"/>
        <v>1015.5436323777594</v>
      </c>
      <c r="C356" s="326">
        <f t="shared" si="204"/>
        <v>1014.1182753825635</v>
      </c>
      <c r="D356" s="326">
        <f t="shared" si="205"/>
        <v>2.0099027637180717</v>
      </c>
      <c r="E356" s="326">
        <f t="shared" si="235"/>
        <v>19.465367399254241</v>
      </c>
      <c r="F356" s="326">
        <f t="shared" si="206"/>
        <v>19.465367399254241</v>
      </c>
      <c r="G356" s="326">
        <f t="shared" si="207"/>
        <v>45.965313279048672</v>
      </c>
      <c r="H356" s="311">
        <f t="shared" si="208"/>
        <v>0.02</v>
      </c>
      <c r="I356" s="326">
        <f t="shared" si="209"/>
        <v>1.1402855961567184</v>
      </c>
      <c r="J356" s="326">
        <f t="shared" si="210"/>
        <v>42.18</v>
      </c>
      <c r="K356" s="333">
        <f t="shared" si="211"/>
        <v>1</v>
      </c>
      <c r="L356" s="321">
        <f t="shared" si="212"/>
        <v>2.0299027637180718</v>
      </c>
      <c r="M356" s="321">
        <f t="shared" si="213"/>
        <v>2.019902763718072</v>
      </c>
      <c r="N356" s="326">
        <f t="shared" si="214"/>
        <v>2.8682736181460555E-2</v>
      </c>
      <c r="O356" s="326">
        <f t="shared" si="215"/>
        <v>1.0016492211610967E-3</v>
      </c>
      <c r="P356" s="330">
        <f t="shared" si="236"/>
        <v>34.446410305763358</v>
      </c>
      <c r="Q356" s="326">
        <f t="shared" si="216"/>
        <v>3.1050202784452949</v>
      </c>
      <c r="R356" s="276">
        <f>IF(H356&gt;0, rate1(1,$L$52,$L$51,$L$54,L356,$L$53,$L$50,P356),"")</f>
        <v>2384.7190271359036</v>
      </c>
      <c r="S356" s="321">
        <f t="shared" si="217"/>
        <v>1.2999048565286135</v>
      </c>
      <c r="T356" s="321">
        <f t="shared" si="218"/>
        <v>-9.5639452169804962E-2</v>
      </c>
      <c r="U356" s="326">
        <f t="shared" si="219"/>
        <v>2.0099027637180717</v>
      </c>
      <c r="V356" s="334">
        <f t="shared" si="220"/>
        <v>2.0099027637180717</v>
      </c>
      <c r="W356" s="326">
        <f t="shared" si="221"/>
        <v>2.4305863412976692E-4</v>
      </c>
      <c r="X356" s="326">
        <f t="shared" si="222"/>
        <v>2.4357623764982321</v>
      </c>
      <c r="Y356" s="326">
        <f t="shared" si="237"/>
        <v>34.106184593648713</v>
      </c>
      <c r="Z356" s="107">
        <f>IF(H356&gt;0, rate1(1,$L$52,$L$51,$L$54,U356,$L$53,$L$50,Y356),"")</f>
        <v>2366.7398238196015</v>
      </c>
      <c r="AA356" s="334">
        <f t="shared" si="223"/>
        <v>1.0274690337169983</v>
      </c>
      <c r="AB356" s="334">
        <f t="shared" si="224"/>
        <v>-8.8484595648283919E-3</v>
      </c>
      <c r="AC356" s="326">
        <f t="shared" si="225"/>
        <v>-8.8484595648283919E-3</v>
      </c>
      <c r="AD356" s="326">
        <f t="shared" si="226"/>
        <v>-2.2602804311269837</v>
      </c>
      <c r="AE356" s="326">
        <f t="shared" si="227"/>
        <v>-47.271825227702365</v>
      </c>
      <c r="AF356" s="326">
        <f t="shared" si="228"/>
        <v>1015.5811635735057</v>
      </c>
      <c r="AG356" s="326">
        <f t="shared" si="229"/>
        <v>1014.1271238421283</v>
      </c>
      <c r="AH356" s="326">
        <f t="shared" si="230"/>
        <v>2.0300248698777112</v>
      </c>
      <c r="AI356" s="326">
        <f t="shared" si="231"/>
        <v>-3.7104830649401803</v>
      </c>
      <c r="AJ356" s="391">
        <f t="shared" si="232"/>
        <v>1.534310900577097</v>
      </c>
      <c r="AK356" s="335">
        <f t="shared" si="233"/>
        <v>0.50437969099375435</v>
      </c>
      <c r="AL356" s="41">
        <f t="shared" si="234"/>
        <v>0.23313854980651039</v>
      </c>
      <c r="AM356" s="8" cm="1">
        <f t="array" ref="AM356">Balance($B$8,$B$11,$B$12,$H$7,B356,AK356,AL356)</f>
        <v>4.8906011918947474</v>
      </c>
      <c r="AN356" s="8" cm="1">
        <f t="array" ref="AN356">getStorageByWaterLevel(B355)</f>
        <v>2.3897432970523087</v>
      </c>
    </row>
    <row r="357" spans="2:40" x14ac:dyDescent="0.25">
      <c r="B357" s="326">
        <f t="shared" si="203"/>
        <v>1015.5811635735057</v>
      </c>
      <c r="C357" s="326">
        <f t="shared" si="204"/>
        <v>1014.1271238421283</v>
      </c>
      <c r="D357" s="326">
        <f t="shared" si="205"/>
        <v>2.0300248698777112</v>
      </c>
      <c r="E357" s="326">
        <f t="shared" si="235"/>
        <v>19.465367399254241</v>
      </c>
      <c r="F357" s="326">
        <f t="shared" si="206"/>
        <v>19.465367399254241</v>
      </c>
      <c r="G357" s="326">
        <f t="shared" si="207"/>
        <v>44.628304115358624</v>
      </c>
      <c r="H357" s="311">
        <f t="shared" si="208"/>
        <v>0.02</v>
      </c>
      <c r="I357" s="326">
        <f t="shared" si="209"/>
        <v>1.1632317851019252</v>
      </c>
      <c r="J357" s="326">
        <f t="shared" si="210"/>
        <v>42.18</v>
      </c>
      <c r="K357" s="333">
        <f t="shared" si="211"/>
        <v>-1</v>
      </c>
      <c r="L357" s="321">
        <f t="shared" si="212"/>
        <v>2.0100248698777112</v>
      </c>
      <c r="M357" s="321">
        <f t="shared" si="213"/>
        <v>2.0200248698777115</v>
      </c>
      <c r="N357" s="326">
        <f t="shared" si="214"/>
        <v>-2.8334597934695172E-2</v>
      </c>
      <c r="O357" s="326">
        <f t="shared" si="215"/>
        <v>1.0016492211610967E-3</v>
      </c>
      <c r="P357" s="330">
        <f t="shared" si="236"/>
        <v>34.22276956828906</v>
      </c>
      <c r="Q357" s="326">
        <f t="shared" si="216"/>
        <v>3.1132334176511378</v>
      </c>
      <c r="R357" s="276">
        <f>IF(H357&gt;0, rate1(1,$L$52,$L$51,$L$54,L357,$L$53,$L$50,P357),"")</f>
        <v>2372.9103019398522</v>
      </c>
      <c r="S357" s="321">
        <f t="shared" si="217"/>
        <v>1.3098293089774729</v>
      </c>
      <c r="T357" s="321">
        <f t="shared" si="218"/>
        <v>9.1452283930812145E-2</v>
      </c>
      <c r="U357" s="326">
        <f t="shared" si="219"/>
        <v>2.0300248698777112</v>
      </c>
      <c r="V357" s="334">
        <f t="shared" si="220"/>
        <v>2.0300248698777112</v>
      </c>
      <c r="W357" s="326">
        <f t="shared" si="221"/>
        <v>2.4794975032138566E-4</v>
      </c>
      <c r="X357" s="326">
        <f t="shared" si="222"/>
        <v>3.789232390649147</v>
      </c>
      <c r="Y357" s="326">
        <f t="shared" si="237"/>
        <v>34.562443389761469</v>
      </c>
      <c r="Z357" s="107">
        <f>IF(H357&gt;0, rate1(1,$L$52,$L$51,$L$54,U357,$L$53,$L$50,Y357),"")</f>
        <v>2390.8314344532814</v>
      </c>
      <c r="AA357" s="334">
        <f t="shared" si="223"/>
        <v>1.5822919773305282</v>
      </c>
      <c r="AB357" s="334">
        <f t="shared" si="224"/>
        <v>-4.2581687533819687E-4</v>
      </c>
      <c r="AC357" s="326">
        <f t="shared" si="225"/>
        <v>9.1452283930812145E-2</v>
      </c>
      <c r="AD357" s="326">
        <f t="shared" si="226"/>
        <v>-0.21869328069631283</v>
      </c>
      <c r="AE357" s="326">
        <f t="shared" si="227"/>
        <v>49.430814277683645</v>
      </c>
      <c r="AF357" s="326">
        <f t="shared" si="228"/>
        <v>1015.4613766916402</v>
      </c>
      <c r="AG357" s="326">
        <f t="shared" si="229"/>
        <v>1014.0356715581975</v>
      </c>
      <c r="AH357" s="326">
        <f t="shared" si="230"/>
        <v>2.0101482044412875</v>
      </c>
      <c r="AI357" s="326">
        <f t="shared" si="231"/>
        <v>38.540135232271524</v>
      </c>
      <c r="AJ357" s="391">
        <f t="shared" si="232"/>
        <v>1.5450164936971724</v>
      </c>
      <c r="AK357" s="335">
        <f t="shared" si="233"/>
        <v>0.50420913747725782</v>
      </c>
      <c r="AL357" s="41">
        <f t="shared" si="234"/>
        <v>0.23298204163083122</v>
      </c>
      <c r="AM357" s="8" cm="1">
        <f t="array" ref="AM357">Balance($B$8,$B$11,$B$12,$H$7,B357,AK357,AL357)</f>
        <v>4.8616695129112486</v>
      </c>
      <c r="AN357" s="8" cm="1">
        <f t="array" ref="AN357">getStorageByWaterLevel(B356)</f>
        <v>2.4240115040270234</v>
      </c>
    </row>
    <row r="358" spans="2:40" x14ac:dyDescent="0.25">
      <c r="B358" s="326">
        <f t="shared" si="203"/>
        <v>1015.4613766916402</v>
      </c>
      <c r="C358" s="326">
        <f t="shared" si="204"/>
        <v>1014.0356715581975</v>
      </c>
      <c r="D358" s="326">
        <f t="shared" si="205"/>
        <v>2.0101482044412875</v>
      </c>
      <c r="E358" s="326">
        <f t="shared" si="235"/>
        <v>19.465367399254241</v>
      </c>
      <c r="F358" s="326">
        <f t="shared" si="206"/>
        <v>19.465367399254241</v>
      </c>
      <c r="G358" s="326">
        <f t="shared" si="207"/>
        <v>43.317333241774648</v>
      </c>
      <c r="H358" s="311">
        <f t="shared" si="208"/>
        <v>0.02</v>
      </c>
      <c r="I358" s="326">
        <f t="shared" si="209"/>
        <v>1.1405641067542092</v>
      </c>
      <c r="J358" s="326">
        <f t="shared" si="210"/>
        <v>42.18</v>
      </c>
      <c r="K358" s="333">
        <f t="shared" si="211"/>
        <v>-1</v>
      </c>
      <c r="L358" s="321">
        <f t="shared" si="212"/>
        <v>1.9901482044412875</v>
      </c>
      <c r="M358" s="321">
        <f t="shared" si="213"/>
        <v>2.0001482044412873</v>
      </c>
      <c r="N358" s="326">
        <f t="shared" si="214"/>
        <v>-2.8058877210458189E-2</v>
      </c>
      <c r="O358" s="326">
        <f t="shared" si="215"/>
        <v>1.0016492211610967E-3</v>
      </c>
      <c r="P358" s="330">
        <f t="shared" si="236"/>
        <v>33.773189609385483</v>
      </c>
      <c r="Q358" s="326">
        <f t="shared" si="216"/>
        <v>1.7893156602829947</v>
      </c>
      <c r="R358" s="276">
        <f>IF(H358&gt;0, rate1(1,$L$52,$L$51,$L$54,L358,$L$53,$L$50,P358),"")</f>
        <v>2349.0603290601803</v>
      </c>
      <c r="S358" s="321">
        <f t="shared" si="217"/>
        <v>0.76046132989175363</v>
      </c>
      <c r="T358" s="321">
        <f t="shared" si="218"/>
        <v>-0.11713715033058553</v>
      </c>
      <c r="U358" s="326">
        <f t="shared" si="219"/>
        <v>2.0101482044412875</v>
      </c>
      <c r="V358" s="334">
        <f t="shared" si="220"/>
        <v>2.0101482044412875</v>
      </c>
      <c r="W358" s="326">
        <f t="shared" si="221"/>
        <v>2.4311800031417974E-4</v>
      </c>
      <c r="X358" s="326">
        <f t="shared" si="222"/>
        <v>2.4521092303877197</v>
      </c>
      <c r="Y358" s="326">
        <f t="shared" si="237"/>
        <v>34.111740685270981</v>
      </c>
      <c r="Z358" s="107">
        <f>IF(H358&gt;0, rate1(1,$L$52,$L$51,$L$54,U358,$L$53,$L$50,Y358),"")</f>
        <v>2367.0341169334988</v>
      </c>
      <c r="AA358" s="334">
        <f t="shared" si="223"/>
        <v>1.0342359668698751</v>
      </c>
      <c r="AB358" s="334">
        <f t="shared" si="224"/>
        <v>-7.1012453434783603E-3</v>
      </c>
      <c r="AC358" s="326">
        <f t="shared" si="225"/>
        <v>-7.1012453434783603E-3</v>
      </c>
      <c r="AD358" s="326">
        <f t="shared" si="226"/>
        <v>2.8164074092113429</v>
      </c>
      <c r="AE358" s="326">
        <f t="shared" si="227"/>
        <v>71.963564189318916</v>
      </c>
      <c r="AF358" s="326">
        <f t="shared" si="228"/>
        <v>1015.4404190597733</v>
      </c>
      <c r="AG358" s="326">
        <f t="shared" si="229"/>
        <v>1014.042772803541</v>
      </c>
      <c r="AH358" s="326">
        <f t="shared" si="230"/>
        <v>1.9902693475264683</v>
      </c>
      <c r="AI358" s="326">
        <f t="shared" si="231"/>
        <v>-3.0230153119649552</v>
      </c>
      <c r="AJ358" s="391">
        <f t="shared" si="232"/>
        <v>1.5441767672216267</v>
      </c>
      <c r="AK358" s="335">
        <f t="shared" si="233"/>
        <v>0.50592911835305066</v>
      </c>
      <c r="AL358" s="41">
        <f t="shared" si="234"/>
        <v>0.23460766453492843</v>
      </c>
      <c r="AM358" s="8" cm="1">
        <f t="array" ref="AM358">Balance($B$8,$B$11,$B$12,$H$7,B358,AK358,AL358)</f>
        <v>4.9428667697611246</v>
      </c>
      <c r="AN358" s="8" cm="1">
        <f t="array" ref="AN358">getStorageByWaterLevel(B357)</f>
        <v>2.4086038232307425</v>
      </c>
    </row>
    <row r="359" spans="2:40" x14ac:dyDescent="0.25">
      <c r="B359" s="326">
        <f t="shared" si="203"/>
        <v>1015.4404190597733</v>
      </c>
      <c r="C359" s="326">
        <f t="shared" si="204"/>
        <v>1014.042772803541</v>
      </c>
      <c r="D359" s="326">
        <f t="shared" si="205"/>
        <v>1.9902693475264683</v>
      </c>
      <c r="E359" s="326">
        <f t="shared" si="235"/>
        <v>19.465367399254241</v>
      </c>
      <c r="F359" s="326">
        <f t="shared" si="206"/>
        <v>19.465367399254241</v>
      </c>
      <c r="G359" s="326">
        <f t="shared" si="207"/>
        <v>44.644364003178232</v>
      </c>
      <c r="H359" s="311">
        <f t="shared" si="208"/>
        <v>0.02</v>
      </c>
      <c r="I359" s="326">
        <f t="shared" si="209"/>
        <v>1.1181170049858338</v>
      </c>
      <c r="J359" s="326">
        <f t="shared" si="210"/>
        <v>42.18</v>
      </c>
      <c r="K359" s="333">
        <f t="shared" si="211"/>
        <v>1</v>
      </c>
      <c r="L359" s="321">
        <f t="shared" si="212"/>
        <v>2.0102693475264681</v>
      </c>
      <c r="M359" s="321">
        <f t="shared" si="213"/>
        <v>2.0002693475264683</v>
      </c>
      <c r="N359" s="326">
        <f t="shared" si="214"/>
        <v>2.8400891722200949E-2</v>
      </c>
      <c r="O359" s="326">
        <f t="shared" si="215"/>
        <v>1.0016492211610967E-3</v>
      </c>
      <c r="P359" s="330">
        <f t="shared" si="236"/>
        <v>34.001594964785191</v>
      </c>
      <c r="Q359" s="326">
        <f t="shared" si="216"/>
        <v>1.7973054199851717</v>
      </c>
      <c r="R359" s="276">
        <f>IF(H359&gt;0, rate1(1,$L$52,$L$51,$L$54,L359,$L$53,$L$50,P359),"")</f>
        <v>2361.1957196099179</v>
      </c>
      <c r="S359" s="321">
        <f t="shared" si="217"/>
        <v>0.75993113635099852</v>
      </c>
      <c r="T359" s="321">
        <f t="shared" si="218"/>
        <v>0.11830310391157249</v>
      </c>
      <c r="U359" s="326">
        <f t="shared" si="219"/>
        <v>1.9902693475264681</v>
      </c>
      <c r="V359" s="334">
        <f t="shared" si="220"/>
        <v>1.9902693475264681</v>
      </c>
      <c r="W359" s="326">
        <f t="shared" si="221"/>
        <v>2.3833326751043771E-4</v>
      </c>
      <c r="X359" s="326">
        <f t="shared" si="222"/>
        <v>1.1410265803157316</v>
      </c>
      <c r="Y359" s="326">
        <f t="shared" si="237"/>
        <v>33.662474611163006</v>
      </c>
      <c r="Z359" s="107">
        <f>IF(H359&gt;0, rate1(1,$L$52,$L$51,$L$54,U359,$L$53,$L$50,Y359),"")</f>
        <v>2343.1640518704617</v>
      </c>
      <c r="AA359" s="334">
        <f t="shared" si="223"/>
        <v>0.486157967739278</v>
      </c>
      <c r="AB359" s="334">
        <f t="shared" si="224"/>
        <v>4.6382594756185316E-4</v>
      </c>
      <c r="AC359" s="326">
        <f t="shared" si="225"/>
        <v>0.11830310391157249</v>
      </c>
      <c r="AD359" s="326">
        <f t="shared" si="226"/>
        <v>0.16905727186117883</v>
      </c>
      <c r="AE359" s="326">
        <f t="shared" si="227"/>
        <v>-47.613415305088033</v>
      </c>
      <c r="AF359" s="326">
        <f t="shared" si="228"/>
        <v>1015.3505168475839</v>
      </c>
      <c r="AG359" s="326">
        <f t="shared" si="229"/>
        <v>1013.9244696996294</v>
      </c>
      <c r="AH359" s="326">
        <f t="shared" si="230"/>
        <v>2.0103892986949656</v>
      </c>
      <c r="AI359" s="326">
        <f t="shared" si="231"/>
        <v>50.103048607557525</v>
      </c>
      <c r="AJ359" s="391">
        <f t="shared" si="232"/>
        <v>1.5580942807237259</v>
      </c>
      <c r="AK359" s="335">
        <f t="shared" si="233"/>
        <v>0.50579816939138733</v>
      </c>
      <c r="AL359" s="41">
        <f t="shared" si="234"/>
        <v>0.23448015374906975</v>
      </c>
      <c r="AM359" s="8" cm="1">
        <f t="array" ref="AM359">Balance($B$8,$B$11,$B$12,$H$7,B359,AK359,AL359)</f>
        <v>4.9613107693270964</v>
      </c>
      <c r="AN359" s="8" cm="1">
        <f t="array" ref="AN359">getStorageByWaterLevel(B358)</f>
        <v>2.457951500416423</v>
      </c>
    </row>
    <row r="360" spans="2:40" x14ac:dyDescent="0.25">
      <c r="B360" s="326">
        <f t="shared" si="203"/>
        <v>1015.3505168475839</v>
      </c>
      <c r="C360" s="326">
        <f t="shared" si="204"/>
        <v>1013.9244696996294</v>
      </c>
      <c r="D360" s="326">
        <f t="shared" si="205"/>
        <v>2.0103892986949656</v>
      </c>
      <c r="E360" s="326">
        <f t="shared" si="235"/>
        <v>19.465367399254241</v>
      </c>
      <c r="F360" s="326">
        <f t="shared" si="206"/>
        <v>19.465367399254241</v>
      </c>
      <c r="G360" s="326">
        <f t="shared" si="207"/>
        <v>45.998374268177187</v>
      </c>
      <c r="H360" s="311">
        <f t="shared" si="208"/>
        <v>0.02</v>
      </c>
      <c r="I360" s="326">
        <f t="shared" si="209"/>
        <v>1.1408377183635821</v>
      </c>
      <c r="J360" s="326">
        <f t="shared" si="210"/>
        <v>42.18</v>
      </c>
      <c r="K360" s="333">
        <f t="shared" si="211"/>
        <v>1</v>
      </c>
      <c r="L360" s="321">
        <f t="shared" si="212"/>
        <v>2.0303892986949656</v>
      </c>
      <c r="M360" s="321">
        <f t="shared" si="213"/>
        <v>2.0203892986949654</v>
      </c>
      <c r="N360" s="326">
        <f t="shared" si="214"/>
        <v>2.8689721147796998E-2</v>
      </c>
      <c r="O360" s="326">
        <f t="shared" si="215"/>
        <v>1.0016492211610967E-3</v>
      </c>
      <c r="P360" s="330">
        <f t="shared" si="236"/>
        <v>34.457451618738347</v>
      </c>
      <c r="Q360" s="326">
        <f t="shared" si="216"/>
        <v>3.1377516368382388</v>
      </c>
      <c r="R360" s="276">
        <f>IF(H360&gt;0, rate1(1,$L$52,$L$51,$L$54,L360,$L$53,$L$50,P360),"")</f>
        <v>2385.3010857259706</v>
      </c>
      <c r="S360" s="321">
        <f t="shared" si="217"/>
        <v>1.3132871693223704</v>
      </c>
      <c r="T360" s="321">
        <f t="shared" si="218"/>
        <v>-9.1576431967679672E-2</v>
      </c>
      <c r="U360" s="326">
        <f t="shared" si="219"/>
        <v>2.0103892986949656</v>
      </c>
      <c r="V360" s="334">
        <f t="shared" si="220"/>
        <v>2.0103892986949656</v>
      </c>
      <c r="W360" s="326">
        <f t="shared" si="221"/>
        <v>2.4317632224946095E-4</v>
      </c>
      <c r="X360" s="326">
        <f t="shared" si="222"/>
        <v>2.4681704875083454</v>
      </c>
      <c r="Y360" s="326">
        <f t="shared" si="237"/>
        <v>34.117198605585351</v>
      </c>
      <c r="Z360" s="107">
        <f>IF(H360&gt;0, rate1(1,$L$52,$L$51,$L$54,U360,$L$53,$L$50,Y360),"")</f>
        <v>2367.3231880503063</v>
      </c>
      <c r="AA360" s="334">
        <f t="shared" si="223"/>
        <v>1.0408830712882864</v>
      </c>
      <c r="AB360" s="334">
        <f t="shared" si="224"/>
        <v>-5.9480932959930189E-3</v>
      </c>
      <c r="AC360" s="326">
        <f t="shared" si="225"/>
        <v>-5.9480932959930189E-3</v>
      </c>
      <c r="AD360" s="326">
        <f t="shared" si="226"/>
        <v>-3.3624220409375827</v>
      </c>
      <c r="AE360" s="326">
        <f t="shared" si="227"/>
        <v>-62.862871774925125</v>
      </c>
      <c r="AF360" s="326">
        <f t="shared" si="228"/>
        <v>1015.3851546620277</v>
      </c>
      <c r="AG360" s="326">
        <f t="shared" si="229"/>
        <v>1013.9304177929254</v>
      </c>
      <c r="AH360" s="326">
        <f t="shared" si="230"/>
        <v>2.0305114581392498</v>
      </c>
      <c r="AI360" s="326">
        <f t="shared" si="231"/>
        <v>-2.4936446520681921</v>
      </c>
      <c r="AJ360" s="391">
        <f t="shared" si="232"/>
        <v>1.5574016016537069</v>
      </c>
      <c r="AK360" s="335">
        <f t="shared" si="233"/>
        <v>0.50803498813109205</v>
      </c>
      <c r="AL360" s="41">
        <f t="shared" si="234"/>
        <v>0.23659350033933652</v>
      </c>
      <c r="AM360" s="8" cm="1">
        <f t="array" ref="AM360">Balance($B$8,$B$11,$B$12,$H$7,B360,AK360,AL360)</f>
        <v>5.0133861499062728</v>
      </c>
      <c r="AN360" s="8" cm="1">
        <f t="array" ref="AN360">getStorageByWaterLevel(B359)</f>
        <v>2.4666366165378113</v>
      </c>
    </row>
    <row r="361" spans="2:40" x14ac:dyDescent="0.25">
      <c r="B361" s="326">
        <f t="shared" si="203"/>
        <v>1015.3851546620277</v>
      </c>
      <c r="C361" s="326">
        <f t="shared" si="204"/>
        <v>1013.9304177929254</v>
      </c>
      <c r="D361" s="326">
        <f t="shared" si="205"/>
        <v>2.0305114581392498</v>
      </c>
      <c r="E361" s="326">
        <f t="shared" si="235"/>
        <v>19.465367399254241</v>
      </c>
      <c r="F361" s="326">
        <f t="shared" si="206"/>
        <v>19.465367399254241</v>
      </c>
      <c r="G361" s="326">
        <f t="shared" si="207"/>
        <v>44.660724494791133</v>
      </c>
      <c r="H361" s="311">
        <f t="shared" si="208"/>
        <v>0.02</v>
      </c>
      <c r="I361" s="326">
        <f t="shared" si="209"/>
        <v>1.1637894952818897</v>
      </c>
      <c r="J361" s="326">
        <f t="shared" si="210"/>
        <v>42.18</v>
      </c>
      <c r="K361" s="333">
        <f t="shared" si="211"/>
        <v>-1</v>
      </c>
      <c r="L361" s="321">
        <f t="shared" si="212"/>
        <v>2.0105114581392498</v>
      </c>
      <c r="M361" s="321">
        <f t="shared" si="213"/>
        <v>2.02051145813925</v>
      </c>
      <c r="N361" s="326">
        <f t="shared" si="214"/>
        <v>-2.8341347085776292E-2</v>
      </c>
      <c r="O361" s="326">
        <f t="shared" si="215"/>
        <v>1.0016492211610967E-3</v>
      </c>
      <c r="P361" s="330">
        <f t="shared" si="236"/>
        <v>34.2337941004822</v>
      </c>
      <c r="Q361" s="326">
        <f t="shared" si="216"/>
        <v>3.1459723189972522</v>
      </c>
      <c r="R361" s="276">
        <f>IF(H361&gt;0, rate1(1,$L$52,$L$51,$L$54,L361,$L$53,$L$50,P361),"")</f>
        <v>2373.4932797117449</v>
      </c>
      <c r="S361" s="321">
        <f t="shared" si="217"/>
        <v>1.3232784286606385</v>
      </c>
      <c r="T361" s="321">
        <f t="shared" si="218"/>
        <v>8.7668537623113788E-2</v>
      </c>
      <c r="U361" s="326">
        <f t="shared" si="219"/>
        <v>2.0305114581392498</v>
      </c>
      <c r="V361" s="334">
        <f t="shared" si="220"/>
        <v>2.0305114581392498</v>
      </c>
      <c r="W361" s="326">
        <f t="shared" si="221"/>
        <v>2.4806862955273346E-4</v>
      </c>
      <c r="X361" s="326">
        <f t="shared" si="222"/>
        <v>3.8222961986378792</v>
      </c>
      <c r="Y361" s="326">
        <f t="shared" si="237"/>
        <v>34.573495314514766</v>
      </c>
      <c r="Z361" s="107">
        <f>IF(H361&gt;0, rate1(1,$L$52,$L$51,$L$54,U361,$L$53,$L$50,Y361),"")</f>
        <v>2391.4131175497478</v>
      </c>
      <c r="AA361" s="334">
        <f t="shared" si="223"/>
        <v>1.5957103932067893</v>
      </c>
      <c r="AB361" s="334">
        <f t="shared" si="224"/>
        <v>-4.1642488091796854E-4</v>
      </c>
      <c r="AC361" s="326">
        <f t="shared" si="225"/>
        <v>8.7668537623113788E-2</v>
      </c>
      <c r="AD361" s="326">
        <f t="shared" si="226"/>
        <v>-0.22813201340234293</v>
      </c>
      <c r="AE361" s="326">
        <f t="shared" si="227"/>
        <v>76.707611010750597</v>
      </c>
      <c r="AF361" s="326">
        <f t="shared" si="228"/>
        <v>1015.2691447773188</v>
      </c>
      <c r="AG361" s="326">
        <f t="shared" si="229"/>
        <v>1013.8427492553022</v>
      </c>
      <c r="AH361" s="326">
        <f t="shared" si="230"/>
        <v>2.010634846227831</v>
      </c>
      <c r="AI361" s="326">
        <f t="shared" si="231"/>
        <v>36.936501304845031</v>
      </c>
      <c r="AJ361" s="391">
        <f t="shared" si="232"/>
        <v>1.5676617409050528</v>
      </c>
      <c r="AK361" s="335">
        <f t="shared" si="233"/>
        <v>0.50792028453109439</v>
      </c>
      <c r="AL361" s="41">
        <f t="shared" si="234"/>
        <v>0.23648831840791229</v>
      </c>
      <c r="AM361" s="8" cm="1">
        <f t="array" ref="AM361">Balance($B$8,$B$11,$B$12,$H$7,B361,AK361,AL361)</f>
        <v>4.9860412538742276</v>
      </c>
      <c r="AN361" s="8" cm="1">
        <f t="array" ref="AN361">getStorageByWaterLevel(B360)</f>
        <v>2.5040668126451671</v>
      </c>
    </row>
    <row r="362" spans="2:40" x14ac:dyDescent="0.25">
      <c r="B362" s="326">
        <f t="shared" si="203"/>
        <v>1015.2691447773188</v>
      </c>
      <c r="C362" s="326">
        <f t="shared" si="204"/>
        <v>1013.8427492553022</v>
      </c>
      <c r="D362" s="326">
        <f t="shared" si="205"/>
        <v>2.010634846227831</v>
      </c>
      <c r="E362" s="326">
        <f t="shared" si="235"/>
        <v>19.465367399254241</v>
      </c>
      <c r="F362" s="326">
        <f t="shared" si="206"/>
        <v>19.465367399254241</v>
      </c>
      <c r="G362" s="326">
        <f t="shared" si="207"/>
        <v>43.34911915496685</v>
      </c>
      <c r="H362" s="311">
        <f t="shared" si="208"/>
        <v>0.02</v>
      </c>
      <c r="I362" s="326">
        <f t="shared" si="209"/>
        <v>1.1411164176132844</v>
      </c>
      <c r="J362" s="326">
        <f t="shared" si="210"/>
        <v>42.18</v>
      </c>
      <c r="K362" s="333">
        <f t="shared" si="211"/>
        <v>-1</v>
      </c>
      <c r="L362" s="321">
        <f t="shared" si="212"/>
        <v>1.9906348462278309</v>
      </c>
      <c r="M362" s="321">
        <f t="shared" si="213"/>
        <v>2.0006348462278307</v>
      </c>
      <c r="N362" s="326">
        <f t="shared" si="214"/>
        <v>-2.8065628267925025E-2</v>
      </c>
      <c r="O362" s="326">
        <f t="shared" si="215"/>
        <v>1.0016492211610967E-3</v>
      </c>
      <c r="P362" s="330">
        <f t="shared" si="236"/>
        <v>33.784178911589734</v>
      </c>
      <c r="Q362" s="326">
        <f t="shared" si="216"/>
        <v>1.8214170506598819</v>
      </c>
      <c r="R362" s="276">
        <f>IF(H362&gt;0, rate1(1,$L$52,$L$51,$L$54,L362,$L$53,$L$50,P362),"")</f>
        <v>2349.6450838560622</v>
      </c>
      <c r="S362" s="321">
        <f t="shared" si="217"/>
        <v>0.77391180888612188</v>
      </c>
      <c r="T362" s="321">
        <f t="shared" si="218"/>
        <v>-0.12413575485589461</v>
      </c>
      <c r="U362" s="326">
        <f t="shared" si="219"/>
        <v>2.010634846227831</v>
      </c>
      <c r="V362" s="334">
        <f t="shared" si="220"/>
        <v>2.010634846227831</v>
      </c>
      <c r="W362" s="326">
        <f t="shared" si="221"/>
        <v>2.4323572864703991E-4</v>
      </c>
      <c r="X362" s="326">
        <f t="shared" si="222"/>
        <v>2.4845323740571956</v>
      </c>
      <c r="Y362" s="326">
        <f t="shared" si="237"/>
        <v>34.12275756447621</v>
      </c>
      <c r="Z362" s="107">
        <f>IF(H362&gt;0, rate1(1,$L$52,$L$51,$L$54,U362,$L$53,$L$50,Y362),"")</f>
        <v>2367.6175880280884</v>
      </c>
      <c r="AA362" s="334">
        <f t="shared" si="223"/>
        <v>1.0476529612980685</v>
      </c>
      <c r="AB362" s="334">
        <f t="shared" si="224"/>
        <v>-5.1043150734243845E-3</v>
      </c>
      <c r="AC362" s="326">
        <f t="shared" si="225"/>
        <v>-5.1043150734243845E-3</v>
      </c>
      <c r="AD362" s="326">
        <f t="shared" si="226"/>
        <v>3.9182534213316877</v>
      </c>
      <c r="AE362" s="326">
        <f t="shared" si="227"/>
        <v>100.44024655445942</v>
      </c>
      <c r="AF362" s="326">
        <f t="shared" si="228"/>
        <v>1015.2461834641243</v>
      </c>
      <c r="AG362" s="326">
        <f t="shared" si="229"/>
        <v>1013.8478535703756</v>
      </c>
      <c r="AH362" s="326">
        <f t="shared" si="230"/>
        <v>1.990756043085653</v>
      </c>
      <c r="AI362" s="326">
        <f t="shared" si="231"/>
        <v>-2.1723770574948125</v>
      </c>
      <c r="AJ362" s="391">
        <f t="shared" si="232"/>
        <v>1.5670583028335265</v>
      </c>
      <c r="AK362" s="335">
        <f t="shared" si="233"/>
        <v>0.50956989543967157</v>
      </c>
      <c r="AL362" s="41">
        <f t="shared" si="234"/>
        <v>0.23804630003295066</v>
      </c>
      <c r="AM362" s="8" cm="1">
        <f t="array" ref="AM362">Balance($B$8,$B$11,$B$12,$H$7,B362,AK362,AL362)</f>
        <v>5.0654073438584097</v>
      </c>
      <c r="AN362" s="8" cm="1">
        <f t="array" ref="AN362">getStorageByWaterLevel(B361)</f>
        <v>2.4896122535010989</v>
      </c>
    </row>
    <row r="363" spans="2:40" x14ac:dyDescent="0.25">
      <c r="B363" s="326">
        <f t="shared" si="203"/>
        <v>1015.2461834641243</v>
      </c>
      <c r="C363" s="326">
        <f t="shared" si="204"/>
        <v>1013.8478535703756</v>
      </c>
      <c r="D363" s="326">
        <f t="shared" si="205"/>
        <v>1.990756043085653</v>
      </c>
      <c r="E363" s="326">
        <f t="shared" si="235"/>
        <v>19.465367399254241</v>
      </c>
      <c r="F363" s="326">
        <f t="shared" si="206"/>
        <v>19.465367399254241</v>
      </c>
      <c r="G363" s="326">
        <f t="shared" si="207"/>
        <v>44.676799311318</v>
      </c>
      <c r="H363" s="311">
        <f t="shared" si="208"/>
        <v>0.02</v>
      </c>
      <c r="I363" s="326">
        <f t="shared" si="209"/>
        <v>1.1186639149989788</v>
      </c>
      <c r="J363" s="326">
        <f t="shared" si="210"/>
        <v>42.18</v>
      </c>
      <c r="K363" s="333">
        <f t="shared" si="211"/>
        <v>1</v>
      </c>
      <c r="L363" s="321">
        <f t="shared" si="212"/>
        <v>2.010756043085653</v>
      </c>
      <c r="M363" s="321">
        <f t="shared" si="213"/>
        <v>2.0007560430856532</v>
      </c>
      <c r="N363" s="326">
        <f t="shared" si="214"/>
        <v>2.840787784409482E-2</v>
      </c>
      <c r="O363" s="326">
        <f t="shared" si="215"/>
        <v>1.0016492211610967E-3</v>
      </c>
      <c r="P363" s="330">
        <f t="shared" si="236"/>
        <v>34.012604040230904</v>
      </c>
      <c r="Q363" s="326">
        <f t="shared" si="216"/>
        <v>1.8294142469923145</v>
      </c>
      <c r="R363" s="276">
        <f>IF(H363&gt;0, rate1(1,$L$52,$L$51,$L$54,L363,$L$53,$L$50,P363),"")</f>
        <v>2361.7796696967753</v>
      </c>
      <c r="S363" s="321">
        <f t="shared" si="217"/>
        <v>0.77331604189180447</v>
      </c>
      <c r="T363" s="321">
        <f t="shared" si="218"/>
        <v>0.12531931276114311</v>
      </c>
      <c r="U363" s="326">
        <f t="shared" si="219"/>
        <v>1.990756043085653</v>
      </c>
      <c r="V363" s="334">
        <f t="shared" si="220"/>
        <v>1.990756043085653</v>
      </c>
      <c r="W363" s="326">
        <f t="shared" si="221"/>
        <v>2.3844984462284557E-4</v>
      </c>
      <c r="X363" s="326">
        <f t="shared" si="222"/>
        <v>1.172815203652803</v>
      </c>
      <c r="Y363" s="326">
        <f t="shared" si="237"/>
        <v>33.673456198803898</v>
      </c>
      <c r="Z363" s="107">
        <f>IF(H363&gt;0, rate1(1,$L$52,$L$51,$L$54,U363,$L$53,$L$50,Y363),"")</f>
        <v>2343.7492971707484</v>
      </c>
      <c r="AA363" s="334">
        <f t="shared" si="223"/>
        <v>0.49957739001256252</v>
      </c>
      <c r="AB363" s="334">
        <f t="shared" si="224"/>
        <v>4.7649694451022424E-4</v>
      </c>
      <c r="AC363" s="326">
        <f t="shared" si="225"/>
        <v>0.12531931276114311</v>
      </c>
      <c r="AD363" s="326">
        <f t="shared" si="226"/>
        <v>0.15959232108238358</v>
      </c>
      <c r="AE363" s="326">
        <f t="shared" si="227"/>
        <v>-62.532315809931468</v>
      </c>
      <c r="AF363" s="326">
        <f t="shared" si="228"/>
        <v>1015.1492720292073</v>
      </c>
      <c r="AG363" s="326">
        <f t="shared" si="229"/>
        <v>1013.7225342576145</v>
      </c>
      <c r="AH363" s="326">
        <f t="shared" si="230"/>
        <v>2.0108760477880887</v>
      </c>
      <c r="AI363" s="326">
        <f t="shared" si="231"/>
        <v>53.061390259673395</v>
      </c>
      <c r="AJ363" s="391">
        <f t="shared" si="232"/>
        <v>1.5817975779056581</v>
      </c>
      <c r="AK363" s="335">
        <f t="shared" si="233"/>
        <v>0.50947572480775671</v>
      </c>
      <c r="AL363" s="41">
        <f t="shared" si="234"/>
        <v>0.23795466916866553</v>
      </c>
      <c r="AM363" s="8" cm="1">
        <f t="array" ref="AM363">Balance($B$8,$B$11,$B$12,$H$7,B363,AK363,AL363)</f>
        <v>5.085318909000657</v>
      </c>
      <c r="AN363" s="8" cm="1">
        <f t="array" ref="AN363">getStorageByWaterLevel(B362)</f>
        <v>2.5381882224352621</v>
      </c>
    </row>
    <row r="364" spans="2:40" x14ac:dyDescent="0.25">
      <c r="B364" s="326">
        <f t="shared" si="203"/>
        <v>1015.1492720292073</v>
      </c>
      <c r="C364" s="326">
        <f t="shared" si="204"/>
        <v>1013.7225342576145</v>
      </c>
      <c r="D364" s="326">
        <f t="shared" si="205"/>
        <v>2.0108760477880887</v>
      </c>
      <c r="E364" s="326">
        <f t="shared" si="235"/>
        <v>19.465367399254241</v>
      </c>
      <c r="F364" s="326">
        <f t="shared" si="206"/>
        <v>19.465367399254241</v>
      </c>
      <c r="G364" s="326">
        <f t="shared" si="207"/>
        <v>46.031465666150318</v>
      </c>
      <c r="H364" s="311">
        <f t="shared" si="208"/>
        <v>0.02</v>
      </c>
      <c r="I364" s="326">
        <f t="shared" si="209"/>
        <v>1.1413902172742383</v>
      </c>
      <c r="J364" s="326">
        <f t="shared" si="210"/>
        <v>42.18</v>
      </c>
      <c r="K364" s="333">
        <f t="shared" si="211"/>
        <v>1</v>
      </c>
      <c r="L364" s="321">
        <f t="shared" si="212"/>
        <v>2.0308760477880887</v>
      </c>
      <c r="M364" s="321">
        <f t="shared" si="213"/>
        <v>2.0208760477880885</v>
      </c>
      <c r="N364" s="326">
        <f t="shared" si="214"/>
        <v>2.8696709216609939E-2</v>
      </c>
      <c r="O364" s="326">
        <f t="shared" si="215"/>
        <v>1.0016492211610967E-3</v>
      </c>
      <c r="P364" s="330">
        <f t="shared" si="236"/>
        <v>34.468498677350233</v>
      </c>
      <c r="Q364" s="326">
        <f t="shared" si="216"/>
        <v>3.1705131782239562</v>
      </c>
      <c r="R364" s="276">
        <f>IF(H364&gt;0, rate1(1,$L$52,$L$51,$L$54,L364,$L$53,$L$50,P364),"")</f>
        <v>2385.8833581659005</v>
      </c>
      <c r="S364" s="321">
        <f t="shared" si="217"/>
        <v>1.3266754635518647</v>
      </c>
      <c r="T364" s="321">
        <f t="shared" si="218"/>
        <v>-8.7844703439301605E-2</v>
      </c>
      <c r="U364" s="326">
        <f t="shared" si="219"/>
        <v>2.0108760477880887</v>
      </c>
      <c r="V364" s="334">
        <f t="shared" si="220"/>
        <v>2.0108760477880887</v>
      </c>
      <c r="W364" s="326">
        <f t="shared" si="221"/>
        <v>2.4329409066847774E-4</v>
      </c>
      <c r="X364" s="326">
        <f t="shared" si="222"/>
        <v>2.5006085611591757</v>
      </c>
      <c r="Y364" s="326">
        <f t="shared" si="237"/>
        <v>34.128218355514086</v>
      </c>
      <c r="Z364" s="107">
        <f>IF(H364&gt;0, rate1(1,$L$52,$L$51,$L$54,U364,$L$53,$L$50,Y364),"")</f>
        <v>2367.9067669685378</v>
      </c>
      <c r="AA364" s="334">
        <f t="shared" si="223"/>
        <v>1.0543030366365456</v>
      </c>
      <c r="AB364" s="334">
        <f t="shared" si="224"/>
        <v>-4.4803036024829322E-3</v>
      </c>
      <c r="AC364" s="326">
        <f t="shared" si="225"/>
        <v>-4.4803036024829322E-3</v>
      </c>
      <c r="AD364" s="326">
        <f t="shared" si="226"/>
        <v>-4.4639831972360611</v>
      </c>
      <c r="AE364" s="326">
        <f t="shared" si="227"/>
        <v>-76.524551972248389</v>
      </c>
      <c r="AF364" s="326">
        <f t="shared" si="228"/>
        <v>1015.1824490420264</v>
      </c>
      <c r="AG364" s="326">
        <f t="shared" si="229"/>
        <v>1013.7270145612169</v>
      </c>
      <c r="AH364" s="326">
        <f t="shared" si="230"/>
        <v>2.030998260534755</v>
      </c>
      <c r="AI364" s="326">
        <f t="shared" si="231"/>
        <v>-1.8778384899449045</v>
      </c>
      <c r="AJ364" s="391">
        <f t="shared" si="232"/>
        <v>1.5812759561028957</v>
      </c>
      <c r="AK364" s="335">
        <f t="shared" si="233"/>
        <v>0.51184633789156764</v>
      </c>
      <c r="AL364" s="41">
        <f t="shared" si="234"/>
        <v>0.24019279860981857</v>
      </c>
      <c r="AM364" s="8" cm="1">
        <f t="array" ref="AM364">Balance($B$8,$B$11,$B$12,$H$7,B364,AK364,AL364)</f>
        <v>5.1421581866078574</v>
      </c>
      <c r="AN364" s="8" cm="1">
        <f t="array" ref="AN364">getStorageByWaterLevel(B363)</f>
        <v>2.5478582086753176</v>
      </c>
    </row>
    <row r="365" spans="2:40" x14ac:dyDescent="0.25">
      <c r="B365" s="326">
        <f t="shared" si="203"/>
        <v>1015.1824490420264</v>
      </c>
      <c r="C365" s="326">
        <f t="shared" si="204"/>
        <v>1013.7270145612169</v>
      </c>
      <c r="D365" s="326">
        <f t="shared" si="205"/>
        <v>2.030998260534755</v>
      </c>
      <c r="E365" s="326">
        <f t="shared" si="235"/>
        <v>19.465367399254241</v>
      </c>
      <c r="F365" s="326">
        <f t="shared" si="206"/>
        <v>19.465367399254241</v>
      </c>
      <c r="G365" s="326">
        <f t="shared" si="207"/>
        <v>44.693174848967296</v>
      </c>
      <c r="H365" s="311">
        <f t="shared" si="208"/>
        <v>0.02</v>
      </c>
      <c r="I365" s="326">
        <f t="shared" si="209"/>
        <v>1.1643475846475668</v>
      </c>
      <c r="J365" s="326">
        <f t="shared" si="210"/>
        <v>42.18</v>
      </c>
      <c r="K365" s="333">
        <f t="shared" si="211"/>
        <v>-1</v>
      </c>
      <c r="L365" s="321">
        <f t="shared" si="212"/>
        <v>2.0109982605347549</v>
      </c>
      <c r="M365" s="321">
        <f t="shared" si="213"/>
        <v>2.0209982605347552</v>
      </c>
      <c r="N365" s="326">
        <f t="shared" si="214"/>
        <v>-2.8348099178460817E-2</v>
      </c>
      <c r="O365" s="326">
        <f t="shared" si="215"/>
        <v>1.0016492211610967E-3</v>
      </c>
      <c r="P365" s="330">
        <f t="shared" si="236"/>
        <v>34.24482437387838</v>
      </c>
      <c r="Q365" s="326">
        <f t="shared" si="216"/>
        <v>3.1787414106815248</v>
      </c>
      <c r="R365" s="276">
        <f>IF(H365&gt;0, rate1(1,$L$52,$L$51,$L$54,L365,$L$53,$L$50,P365),"")</f>
        <v>2374.0764718959199</v>
      </c>
      <c r="S365" s="321">
        <f t="shared" si="217"/>
        <v>1.3367335182202189</v>
      </c>
      <c r="T365" s="321">
        <f t="shared" si="218"/>
        <v>8.4185558147857331E-2</v>
      </c>
      <c r="U365" s="326">
        <f t="shared" si="219"/>
        <v>2.030998260534755</v>
      </c>
      <c r="V365" s="334">
        <f t="shared" si="220"/>
        <v>2.030998260534755</v>
      </c>
      <c r="W365" s="326">
        <f t="shared" si="221"/>
        <v>2.4818758960831744E-4</v>
      </c>
      <c r="X365" s="326">
        <f t="shared" si="222"/>
        <v>3.8553904180602885</v>
      </c>
      <c r="Y365" s="326">
        <f t="shared" si="237"/>
        <v>34.58455298811937</v>
      </c>
      <c r="Z365" s="107">
        <f>IF(H365&gt;0, rate1(1,$L$52,$L$51,$L$54,U365,$L$53,$L$50,Y365),"")</f>
        <v>2391.9950142226612</v>
      </c>
      <c r="AA365" s="334">
        <f t="shared" si="223"/>
        <v>1.6091348321548318</v>
      </c>
      <c r="AB365" s="334">
        <f t="shared" si="224"/>
        <v>-4.0744278032885887E-4</v>
      </c>
      <c r="AC365" s="326">
        <f t="shared" si="225"/>
        <v>8.4185558147857331E-2</v>
      </c>
      <c r="AD365" s="326">
        <f t="shared" si="226"/>
        <v>-0.23757043892104948</v>
      </c>
      <c r="AE365" s="326">
        <f t="shared" si="227"/>
        <v>106.05104475035608</v>
      </c>
      <c r="AF365" s="326">
        <f t="shared" si="228"/>
        <v>1015.0699153847</v>
      </c>
      <c r="AG365" s="326">
        <f t="shared" si="229"/>
        <v>1013.6428290030691</v>
      </c>
      <c r="AH365" s="326">
        <f t="shared" si="230"/>
        <v>2.0111217021660361</v>
      </c>
      <c r="AI365" s="326">
        <f t="shared" si="231"/>
        <v>35.460339691849676</v>
      </c>
      <c r="AJ365" s="391">
        <f t="shared" si="232"/>
        <v>1.5911260504617428</v>
      </c>
      <c r="AK365" s="335">
        <f t="shared" si="233"/>
        <v>0.51175989823359114</v>
      </c>
      <c r="AL365" s="41">
        <f t="shared" si="234"/>
        <v>0.2401135913823127</v>
      </c>
      <c r="AM365" s="8" cm="1">
        <f t="array" ref="AM365">Balance($B$8,$B$11,$B$12,$H$7,B365,AK365,AL365)</f>
        <v>5.1155029730459427</v>
      </c>
      <c r="AN365" s="8" cm="1">
        <f t="array" ref="AN365">getStorageByWaterLevel(B364)</f>
        <v>2.5888740246653352</v>
      </c>
    </row>
    <row r="366" spans="2:40" x14ac:dyDescent="0.25">
      <c r="B366" s="326">
        <f t="shared" si="203"/>
        <v>1015.0699153847</v>
      </c>
      <c r="C366" s="326">
        <f t="shared" si="204"/>
        <v>1013.6428290030691</v>
      </c>
      <c r="D366" s="326">
        <f t="shared" si="205"/>
        <v>2.0111217021660361</v>
      </c>
      <c r="E366" s="326">
        <f t="shared" si="235"/>
        <v>19.465367399254241</v>
      </c>
      <c r="F366" s="326">
        <f t="shared" si="206"/>
        <v>19.465367399254241</v>
      </c>
      <c r="G366" s="326">
        <f t="shared" si="207"/>
        <v>43.380934611441518</v>
      </c>
      <c r="H366" s="311">
        <f t="shared" si="208"/>
        <v>0.02</v>
      </c>
      <c r="I366" s="326">
        <f t="shared" si="209"/>
        <v>1.1416691053047543</v>
      </c>
      <c r="J366" s="326">
        <f t="shared" si="210"/>
        <v>42.18</v>
      </c>
      <c r="K366" s="333">
        <f t="shared" si="211"/>
        <v>-1</v>
      </c>
      <c r="L366" s="321">
        <f t="shared" si="212"/>
        <v>1.9911217021660361</v>
      </c>
      <c r="M366" s="321">
        <f t="shared" si="213"/>
        <v>2.0011217021660359</v>
      </c>
      <c r="N366" s="326">
        <f t="shared" si="214"/>
        <v>-2.8072382267742668E-2</v>
      </c>
      <c r="O366" s="326">
        <f t="shared" si="215"/>
        <v>1.0016492211610967E-3</v>
      </c>
      <c r="P366" s="330">
        <f t="shared" si="236"/>
        <v>33.795173945449854</v>
      </c>
      <c r="Q366" s="326">
        <f t="shared" si="216"/>
        <v>1.8535481986130193</v>
      </c>
      <c r="R366" s="276">
        <f>IF(H366&gt;0, rate1(1,$L$52,$L$51,$L$54,L366,$L$53,$L$50,P366),"")</f>
        <v>2350.2300541929449</v>
      </c>
      <c r="S366" s="321">
        <f t="shared" si="217"/>
        <v>0.78736816322326908</v>
      </c>
      <c r="T366" s="321">
        <f t="shared" si="218"/>
        <v>-0.13202341988523297</v>
      </c>
      <c r="U366" s="326">
        <f t="shared" si="219"/>
        <v>2.0111217021660361</v>
      </c>
      <c r="V366" s="334">
        <f t="shared" si="220"/>
        <v>2.0111217021660361</v>
      </c>
      <c r="W366" s="326">
        <f t="shared" si="221"/>
        <v>2.4335353730542408E-4</v>
      </c>
      <c r="X366" s="326">
        <f t="shared" si="222"/>
        <v>2.5169854950240449</v>
      </c>
      <c r="Y366" s="326">
        <f t="shared" si="237"/>
        <v>34.133780182992076</v>
      </c>
      <c r="Z366" s="107">
        <f>IF(H366&gt;0, rate1(1,$L$52,$L$51,$L$54,U366,$L$53,$L$50,Y366),"")</f>
        <v>2368.2012738204648</v>
      </c>
      <c r="AA366" s="334">
        <f t="shared" si="223"/>
        <v>1.0610758856586184</v>
      </c>
      <c r="AB366" s="334">
        <f t="shared" si="224"/>
        <v>-3.9844454923771439E-3</v>
      </c>
      <c r="AC366" s="326">
        <f t="shared" si="225"/>
        <v>-3.9844454923771439E-3</v>
      </c>
      <c r="AD366" s="326">
        <f t="shared" si="226"/>
        <v>5.0195190367801672</v>
      </c>
      <c r="AE366" s="326">
        <f t="shared" si="227"/>
        <v>131.0976693873086</v>
      </c>
      <c r="AF366" s="326">
        <f t="shared" si="228"/>
        <v>1015.0458274479247</v>
      </c>
      <c r="AG366" s="326">
        <f t="shared" si="229"/>
        <v>1013.6468134485615</v>
      </c>
      <c r="AH366" s="326">
        <f t="shared" si="230"/>
        <v>1.9912429528140914</v>
      </c>
      <c r="AI366" s="326">
        <f t="shared" si="231"/>
        <v>-1.6953427539013322</v>
      </c>
      <c r="AJ366" s="391">
        <f t="shared" si="232"/>
        <v>1.5906551219189924</v>
      </c>
      <c r="AK366" s="335">
        <f t="shared" si="233"/>
        <v>0.51334473339564279</v>
      </c>
      <c r="AL366" s="41">
        <f t="shared" si="234"/>
        <v>0.2416093085105149</v>
      </c>
      <c r="AM366" s="8" cm="1">
        <f t="array" ref="AM366">Balance($B$8,$B$11,$B$12,$H$7,B366,AK366,AL366)</f>
        <v>5.1932088222918242</v>
      </c>
      <c r="AN366" s="8" cm="1">
        <f t="array" ref="AN366">getStorageByWaterLevel(B365)</f>
        <v>2.5747957013210545</v>
      </c>
    </row>
    <row r="367" spans="2:40" x14ac:dyDescent="0.25">
      <c r="B367" s="326">
        <f t="shared" si="203"/>
        <v>1015.0458274479247</v>
      </c>
      <c r="C367" s="326">
        <f t="shared" si="204"/>
        <v>1013.6468134485615</v>
      </c>
      <c r="D367" s="326">
        <f t="shared" si="205"/>
        <v>1.9912429528140914</v>
      </c>
      <c r="E367" s="326">
        <f t="shared" si="235"/>
        <v>19.465367399254241</v>
      </c>
      <c r="F367" s="326">
        <f t="shared" si="206"/>
        <v>19.465367399254241</v>
      </c>
      <c r="G367" s="326">
        <f t="shared" si="207"/>
        <v>44.709264608788395</v>
      </c>
      <c r="H367" s="311">
        <f t="shared" si="208"/>
        <v>0.02</v>
      </c>
      <c r="I367" s="326">
        <f t="shared" si="209"/>
        <v>1.1192111994905645</v>
      </c>
      <c r="J367" s="326">
        <f t="shared" si="210"/>
        <v>42.18</v>
      </c>
      <c r="K367" s="333">
        <f t="shared" si="211"/>
        <v>1</v>
      </c>
      <c r="L367" s="321">
        <f t="shared" si="212"/>
        <v>2.0112429528140914</v>
      </c>
      <c r="M367" s="321">
        <f t="shared" si="213"/>
        <v>2.0012429528140911</v>
      </c>
      <c r="N367" s="326">
        <f t="shared" si="214"/>
        <v>2.8414867068736527E-2</v>
      </c>
      <c r="O367" s="326">
        <f t="shared" si="215"/>
        <v>1.0016492211610967E-3</v>
      </c>
      <c r="P367" s="330">
        <f t="shared" si="236"/>
        <v>34.023618853086766</v>
      </c>
      <c r="Q367" s="326">
        <f t="shared" si="216"/>
        <v>1.8615528388490503</v>
      </c>
      <c r="R367" s="276">
        <f>IF(H367&gt;0, rate1(1,$L$52,$L$51,$L$54,L367,$L$53,$L$50,P367),"")</f>
        <v>2362.3638347674778</v>
      </c>
      <c r="S367" s="321">
        <f t="shared" si="217"/>
        <v>0.78670683749911607</v>
      </c>
      <c r="T367" s="321">
        <f t="shared" si="218"/>
        <v>0.13321977477181796</v>
      </c>
      <c r="U367" s="326">
        <f t="shared" si="219"/>
        <v>1.9912429528140914</v>
      </c>
      <c r="V367" s="334">
        <f t="shared" si="220"/>
        <v>1.9912429528140914</v>
      </c>
      <c r="W367" s="326">
        <f t="shared" si="221"/>
        <v>2.3856650155540393E-4</v>
      </c>
      <c r="X367" s="326">
        <f t="shared" si="222"/>
        <v>1.204633372786958</v>
      </c>
      <c r="Y367" s="326">
        <f t="shared" si="237"/>
        <v>33.684443516203366</v>
      </c>
      <c r="Z367" s="107">
        <f>IF(H367&gt;0, rate1(1,$L$52,$L$51,$L$54,U367,$L$53,$L$50,Y367),"")</f>
        <v>2344.334758300035</v>
      </c>
      <c r="AA367" s="334">
        <f t="shared" si="223"/>
        <v>0.51300264725565536</v>
      </c>
      <c r="AB367" s="334">
        <f t="shared" si="224"/>
        <v>4.8987227591900772E-4</v>
      </c>
      <c r="AC367" s="326">
        <f t="shared" si="225"/>
        <v>0.13321977477181796</v>
      </c>
      <c r="AD367" s="326">
        <f t="shared" si="226"/>
        <v>0.15012786228062974</v>
      </c>
      <c r="AE367" s="326">
        <f t="shared" si="227"/>
        <v>-75.356966266873229</v>
      </c>
      <c r="AF367" s="326">
        <f t="shared" si="228"/>
        <v>1014.9410225402216</v>
      </c>
      <c r="AG367" s="326">
        <f t="shared" si="229"/>
        <v>1013.5135936737896</v>
      </c>
      <c r="AH367" s="326">
        <f t="shared" si="230"/>
        <v>2.0113630110682661</v>
      </c>
      <c r="AI367" s="326">
        <f t="shared" si="231"/>
        <v>56.392572901426291</v>
      </c>
      <c r="AJ367" s="391">
        <f t="shared" si="232"/>
        <v>1.606319725502722</v>
      </c>
      <c r="AK367" s="335">
        <f t="shared" si="233"/>
        <v>0.51327118784249182</v>
      </c>
      <c r="AL367" s="41">
        <f t="shared" si="234"/>
        <v>0.24153779895315536</v>
      </c>
      <c r="AM367" s="8" cm="1">
        <f t="array" ref="AM367">Balance($B$8,$B$11,$B$12,$H$7,B367,AK367,AL367)</f>
        <v>5.2140398357717066</v>
      </c>
      <c r="AN367" s="8" cm="1">
        <f t="array" ref="AN367">getStorageByWaterLevel(B366)</f>
        <v>2.6227037007348768</v>
      </c>
    </row>
    <row r="368" spans="2:40" x14ac:dyDescent="0.25">
      <c r="B368" s="326">
        <f t="shared" si="203"/>
        <v>1014.9410225402216</v>
      </c>
      <c r="C368" s="326">
        <f t="shared" si="204"/>
        <v>1013.5135936737896</v>
      </c>
      <c r="D368" s="326">
        <f t="shared" si="205"/>
        <v>2.0113630110682661</v>
      </c>
      <c r="E368" s="326">
        <f t="shared" si="235"/>
        <v>19.465367399254241</v>
      </c>
      <c r="F368" s="326">
        <f t="shared" si="206"/>
        <v>19.465367399254241</v>
      </c>
      <c r="G368" s="326">
        <f t="shared" si="207"/>
        <v>46.064587502525491</v>
      </c>
      <c r="H368" s="311">
        <f t="shared" si="208"/>
        <v>0.02</v>
      </c>
      <c r="I368" s="326">
        <f t="shared" si="209"/>
        <v>1.1419430931456191</v>
      </c>
      <c r="J368" s="326">
        <f t="shared" si="210"/>
        <v>42.18</v>
      </c>
      <c r="K368" s="333">
        <f t="shared" si="211"/>
        <v>1</v>
      </c>
      <c r="L368" s="321">
        <f t="shared" si="212"/>
        <v>2.0313630110682661</v>
      </c>
      <c r="M368" s="321">
        <f t="shared" si="213"/>
        <v>2.0213630110682663</v>
      </c>
      <c r="N368" s="326">
        <f t="shared" si="214"/>
        <v>2.8703700388954534E-2</v>
      </c>
      <c r="O368" s="326">
        <f t="shared" si="215"/>
        <v>1.0016492211610967E-3</v>
      </c>
      <c r="P368" s="330">
        <f t="shared" si="236"/>
        <v>34.479551484234811</v>
      </c>
      <c r="Q368" s="326">
        <f t="shared" si="216"/>
        <v>3.2033049320045279</v>
      </c>
      <c r="R368" s="276">
        <f>IF(H368&gt;0, rate1(1,$L$52,$L$51,$L$54,L368,$L$53,$L$50,P368),"")</f>
        <v>2386.4658444760685</v>
      </c>
      <c r="S368" s="321">
        <f t="shared" si="217"/>
        <v>1.34006974352834</v>
      </c>
      <c r="T368" s="321">
        <f t="shared" si="218"/>
        <v>-8.4405334303322074E-2</v>
      </c>
      <c r="U368" s="326">
        <f t="shared" si="219"/>
        <v>2.0113630110682661</v>
      </c>
      <c r="V368" s="334">
        <f t="shared" si="220"/>
        <v>2.0113630110682661</v>
      </c>
      <c r="W368" s="326">
        <f t="shared" si="221"/>
        <v>2.4341193943699935E-4</v>
      </c>
      <c r="X368" s="326">
        <f t="shared" si="222"/>
        <v>2.533076626702595</v>
      </c>
      <c r="Y368" s="326">
        <f t="shared" si="237"/>
        <v>34.139243846070755</v>
      </c>
      <c r="Z368" s="107">
        <f>IF(H368&gt;0, rate1(1,$L$52,$L$51,$L$54,U368,$L$53,$L$50,Y368),"")</f>
        <v>2368.4905605949166</v>
      </c>
      <c r="AA368" s="334">
        <f t="shared" si="223"/>
        <v>1.0677289340516032</v>
      </c>
      <c r="AB368" s="334">
        <f t="shared" si="224"/>
        <v>-3.5939136330056807E-3</v>
      </c>
      <c r="AC368" s="326">
        <f t="shared" si="225"/>
        <v>-3.5939136330056807E-3</v>
      </c>
      <c r="AD368" s="326">
        <f t="shared" si="226"/>
        <v>-5.5649640036768204</v>
      </c>
      <c r="AE368" s="326">
        <f t="shared" si="227"/>
        <v>-88.178266524105666</v>
      </c>
      <c r="AF368" s="326">
        <f t="shared" si="228"/>
        <v>1014.9733201542437</v>
      </c>
      <c r="AG368" s="326">
        <f t="shared" si="229"/>
        <v>1013.5171875874227</v>
      </c>
      <c r="AH368" s="326">
        <f t="shared" si="230"/>
        <v>2.0314852771351148</v>
      </c>
      <c r="AI368" s="326">
        <f t="shared" si="231"/>
        <v>-1.5059564507593859</v>
      </c>
      <c r="AJ368" s="391">
        <f t="shared" si="232"/>
        <v>1.6059014042663999</v>
      </c>
      <c r="AK368" s="335">
        <f t="shared" si="233"/>
        <v>0.51579245830631204</v>
      </c>
      <c r="AL368" s="41">
        <f t="shared" si="234"/>
        <v>0.24391643767813753</v>
      </c>
      <c r="AM368" s="8" cm="1">
        <f t="array" ref="AM368">Balance($B$8,$B$11,$B$12,$H$7,B368,AK368,AL368)</f>
        <v>5.2762720047819132</v>
      </c>
      <c r="AN368" s="8" cm="1">
        <f t="array" ref="AN368">getStorageByWaterLevel(B367)</f>
        <v>2.633015758347987</v>
      </c>
    </row>
    <row r="369" spans="2:40" x14ac:dyDescent="0.25">
      <c r="B369" s="326">
        <f t="shared" si="203"/>
        <v>1014.9733201542437</v>
      </c>
      <c r="C369" s="326">
        <f t="shared" si="204"/>
        <v>1013.5171875874227</v>
      </c>
      <c r="D369" s="326">
        <f t="shared" si="205"/>
        <v>2.0314852771351148</v>
      </c>
      <c r="E369" s="326">
        <f t="shared" si="235"/>
        <v>19.465367399254241</v>
      </c>
      <c r="F369" s="326">
        <f t="shared" si="206"/>
        <v>19.465367399254241</v>
      </c>
      <c r="G369" s="326">
        <f t="shared" si="207"/>
        <v>44.72565520715515</v>
      </c>
      <c r="H369" s="311">
        <f t="shared" si="208"/>
        <v>0.02</v>
      </c>
      <c r="I369" s="326">
        <f t="shared" si="209"/>
        <v>1.1649060534567981</v>
      </c>
      <c r="J369" s="326">
        <f t="shared" si="210"/>
        <v>42.18</v>
      </c>
      <c r="K369" s="333">
        <f t="shared" si="211"/>
        <v>-1</v>
      </c>
      <c r="L369" s="321">
        <f t="shared" si="212"/>
        <v>2.0114852771351148</v>
      </c>
      <c r="M369" s="321">
        <f t="shared" si="213"/>
        <v>2.0214852771351151</v>
      </c>
      <c r="N369" s="326">
        <f t="shared" si="214"/>
        <v>-2.8354854213694658E-2</v>
      </c>
      <c r="O369" s="326">
        <f t="shared" si="215"/>
        <v>1.0016492211610967E-3</v>
      </c>
      <c r="P369" s="330">
        <f t="shared" si="236"/>
        <v>34.255860391115029</v>
      </c>
      <c r="Q369" s="326">
        <f t="shared" si="216"/>
        <v>3.2115407221173342</v>
      </c>
      <c r="R369" s="276">
        <f>IF(H369&gt;0, rate1(1,$L$52,$L$51,$L$54,L369,$L$53,$L$50,P369),"")</f>
        <v>2374.6598785129777</v>
      </c>
      <c r="S369" s="321">
        <f t="shared" si="217"/>
        <v>1.3501945819673866</v>
      </c>
      <c r="T369" s="321">
        <f t="shared" si="218"/>
        <v>8.0968854670445262E-2</v>
      </c>
      <c r="U369" s="326">
        <f t="shared" si="219"/>
        <v>2.0314852771351148</v>
      </c>
      <c r="V369" s="334">
        <f t="shared" si="220"/>
        <v>2.0314852771351148</v>
      </c>
      <c r="W369" s="326">
        <f t="shared" si="221"/>
        <v>2.483066305463133E-4</v>
      </c>
      <c r="X369" s="326">
        <f t="shared" si="222"/>
        <v>3.8885150784802889</v>
      </c>
      <c r="Y369" s="326">
        <f t="shared" si="237"/>
        <v>34.595616413212625</v>
      </c>
      <c r="Z369" s="107">
        <f>IF(H369&gt;0, rate1(1,$L$52,$L$51,$L$54,U369,$L$53,$L$50,Y369),"")</f>
        <v>2392.5771244923717</v>
      </c>
      <c r="AA369" s="334">
        <f t="shared" si="223"/>
        <v>1.6225652985073762</v>
      </c>
      <c r="AB369" s="334">
        <f t="shared" si="224"/>
        <v>-3.9884431583584536E-4</v>
      </c>
      <c r="AC369" s="326">
        <f t="shared" si="225"/>
        <v>8.0968854670445262E-2</v>
      </c>
      <c r="AD369" s="326">
        <f t="shared" si="226"/>
        <v>-0.24700855756701562</v>
      </c>
      <c r="AE369" s="326">
        <f t="shared" si="227"/>
        <v>137.45937314605754</v>
      </c>
      <c r="AF369" s="326">
        <f t="shared" si="228"/>
        <v>1014.8639964453595</v>
      </c>
      <c r="AG369" s="326">
        <f t="shared" si="229"/>
        <v>1013.4362187327522</v>
      </c>
      <c r="AH369" s="326">
        <f t="shared" si="230"/>
        <v>2.0116087723268987</v>
      </c>
      <c r="AI369" s="326">
        <f t="shared" si="231"/>
        <v>34.09703233843674</v>
      </c>
      <c r="AJ369" s="391">
        <f t="shared" si="232"/>
        <v>1.6153728021381879</v>
      </c>
      <c r="AK369" s="335">
        <f t="shared" si="233"/>
        <v>0.51572308704361103</v>
      </c>
      <c r="AL369" s="41">
        <f t="shared" si="234"/>
        <v>0.2438529164350445</v>
      </c>
      <c r="AM369" s="8" cm="1">
        <f t="array" ref="AM369">Balance($B$8,$B$11,$B$12,$H$7,B369,AK369,AL369)</f>
        <v>5.2499405887212438</v>
      </c>
      <c r="AN369" s="8" cm="1">
        <f t="array" ref="AN369">getStorageByWaterLevel(B368)</f>
        <v>2.6781180146837698</v>
      </c>
    </row>
    <row r="370" spans="2:40" x14ac:dyDescent="0.25">
      <c r="B370" s="326">
        <f t="shared" si="203"/>
        <v>1014.8639964453595</v>
      </c>
      <c r="C370" s="326">
        <f t="shared" si="204"/>
        <v>1013.4362187327522</v>
      </c>
      <c r="D370" s="326">
        <f t="shared" si="205"/>
        <v>2.0116087723268987</v>
      </c>
      <c r="E370" s="326">
        <f t="shared" si="235"/>
        <v>19.465367399254241</v>
      </c>
      <c r="F370" s="326">
        <f t="shared" si="206"/>
        <v>19.465367399254241</v>
      </c>
      <c r="G370" s="326">
        <f t="shared" si="207"/>
        <v>43.412779640180695</v>
      </c>
      <c r="H370" s="311">
        <f t="shared" si="208"/>
        <v>0.02</v>
      </c>
      <c r="I370" s="326">
        <f t="shared" si="209"/>
        <v>1.1422221700858246</v>
      </c>
      <c r="J370" s="326">
        <f t="shared" si="210"/>
        <v>42.18</v>
      </c>
      <c r="K370" s="333">
        <f t="shared" si="211"/>
        <v>-1</v>
      </c>
      <c r="L370" s="321">
        <f t="shared" si="212"/>
        <v>1.9916087723268987</v>
      </c>
      <c r="M370" s="321">
        <f t="shared" si="213"/>
        <v>2.0016087723268985</v>
      </c>
      <c r="N370" s="326">
        <f t="shared" si="214"/>
        <v>-2.8079139210868131E-2</v>
      </c>
      <c r="O370" s="326">
        <f t="shared" si="215"/>
        <v>1.0016492211610967E-3</v>
      </c>
      <c r="P370" s="330">
        <f t="shared" si="236"/>
        <v>33.806174713605969</v>
      </c>
      <c r="Q370" s="326">
        <f t="shared" si="216"/>
        <v>1.8857091332696783</v>
      </c>
      <c r="R370" s="276">
        <f>IF(H370&gt;0, rate1(1,$L$52,$L$51,$L$54,L370,$L$53,$L$50,P370),"")</f>
        <v>2350.8152400918748</v>
      </c>
      <c r="S370" s="321">
        <f t="shared" si="217"/>
        <v>0.80083039717854898</v>
      </c>
      <c r="T370" s="321">
        <f t="shared" si="218"/>
        <v>-0.14098104737418266</v>
      </c>
      <c r="U370" s="326">
        <f t="shared" si="219"/>
        <v>2.0116087723268987</v>
      </c>
      <c r="V370" s="334">
        <f t="shared" si="220"/>
        <v>2.0116087723268987</v>
      </c>
      <c r="W370" s="326">
        <f t="shared" si="221"/>
        <v>2.4347142634129071E-4</v>
      </c>
      <c r="X370" s="326">
        <f t="shared" si="222"/>
        <v>2.5494686225657546</v>
      </c>
      <c r="Y370" s="326">
        <f t="shared" si="237"/>
        <v>34.144808543458602</v>
      </c>
      <c r="Z370" s="107">
        <f>IF(H370&gt;0, rate1(1,$L$52,$L$51,$L$54,U370,$L$53,$L$50,Y370),"")</f>
        <v>2368.7851743314218</v>
      </c>
      <c r="AA370" s="334">
        <f t="shared" si="223"/>
        <v>1.0745047442481033</v>
      </c>
      <c r="AB370" s="334">
        <f t="shared" si="224"/>
        <v>-3.2678647353049464E-3</v>
      </c>
      <c r="AC370" s="326">
        <f t="shared" si="225"/>
        <v>-3.2678647353049464E-3</v>
      </c>
      <c r="AD370" s="326">
        <f t="shared" si="226"/>
        <v>6.1202043597234956</v>
      </c>
      <c r="AE370" s="326">
        <f t="shared" si="227"/>
        <v>163.89013634460625</v>
      </c>
      <c r="AF370" s="326">
        <f t="shared" si="228"/>
        <v>1014.8391851708839</v>
      </c>
      <c r="AG370" s="326">
        <f t="shared" si="229"/>
        <v>1013.4394865974875</v>
      </c>
      <c r="AH370" s="326">
        <f t="shared" si="230"/>
        <v>1.9917300767828123</v>
      </c>
      <c r="AI370" s="326">
        <f t="shared" si="231"/>
        <v>-1.3900984984159077</v>
      </c>
      <c r="AJ370" s="391">
        <f t="shared" si="232"/>
        <v>1.6149866636664056</v>
      </c>
      <c r="AK370" s="335">
        <f t="shared" si="233"/>
        <v>0.51724809915556713</v>
      </c>
      <c r="AL370" s="41">
        <f t="shared" si="234"/>
        <v>0.24529112925907975</v>
      </c>
      <c r="AM370" s="8" cm="1">
        <f t="array" ref="AM370">Balance($B$8,$B$11,$B$12,$H$7,B370,AK370,AL370)</f>
        <v>5.3261363901317944</v>
      </c>
      <c r="AN370" s="8" cm="1">
        <f t="array" ref="AN370">getStorageByWaterLevel(B369)</f>
        <v>2.6641781238750135</v>
      </c>
    </row>
    <row r="371" spans="2:40" x14ac:dyDescent="0.25">
      <c r="B371" s="326">
        <f t="shared" si="203"/>
        <v>1014.8391851708839</v>
      </c>
      <c r="C371" s="326">
        <f t="shared" si="204"/>
        <v>1013.4394865974875</v>
      </c>
      <c r="D371" s="326">
        <f t="shared" si="205"/>
        <v>1.9917300767828123</v>
      </c>
      <c r="E371" s="326">
        <f t="shared" si="235"/>
        <v>19.465367399254241</v>
      </c>
      <c r="F371" s="326">
        <f t="shared" si="206"/>
        <v>19.465367399254241</v>
      </c>
      <c r="G371" s="326">
        <f t="shared" si="207"/>
        <v>44.080355524564176</v>
      </c>
      <c r="H371" s="311">
        <f t="shared" si="208"/>
        <v>0.01</v>
      </c>
      <c r="I371" s="326">
        <f t="shared" si="209"/>
        <v>1.1197588587170686</v>
      </c>
      <c r="J371" s="326">
        <f t="shared" si="210"/>
        <v>42.18</v>
      </c>
      <c r="K371" s="333">
        <f t="shared" si="211"/>
        <v>1</v>
      </c>
      <c r="L371" s="321">
        <f t="shared" si="212"/>
        <v>2.0017300767828123</v>
      </c>
      <c r="M371" s="321">
        <f t="shared" si="213"/>
        <v>1.9967300767828124</v>
      </c>
      <c r="N371" s="326">
        <f t="shared" si="214"/>
        <v>1.4312627986508453E-2</v>
      </c>
      <c r="O371" s="326">
        <f t="shared" si="215"/>
        <v>1.0016492211610967E-3</v>
      </c>
      <c r="P371" s="330">
        <f t="shared" si="236"/>
        <v>33.864825637040788</v>
      </c>
      <c r="Q371" s="326">
        <f t="shared" si="216"/>
        <v>1.5642782768809269</v>
      </c>
      <c r="R371" s="276">
        <f>IF(H371&gt;0, rate1(1,$L$52,$L$51,$L$54,L371,$L$53,$L$50,P371),"")</f>
        <v>2353.9336656535475</v>
      </c>
      <c r="S371" s="321">
        <f t="shared" si="217"/>
        <v>0.66344379476552662</v>
      </c>
      <c r="T371" s="321">
        <f t="shared" si="218"/>
        <v>4.2526709547776938E-2</v>
      </c>
      <c r="U371" s="326">
        <f t="shared" si="219"/>
        <v>1.9917300767828123</v>
      </c>
      <c r="V371" s="334">
        <f t="shared" si="220"/>
        <v>1.9917300767828123</v>
      </c>
      <c r="W371" s="326">
        <f t="shared" si="221"/>
        <v>2.3868323836628846E-4</v>
      </c>
      <c r="X371" s="326">
        <f t="shared" si="222"/>
        <v>1.2364811167049723</v>
      </c>
      <c r="Y371" s="326">
        <f t="shared" si="237"/>
        <v>33.695436566002513</v>
      </c>
      <c r="Z371" s="107">
        <f>IF(H371&gt;0, rate1(1,$L$52,$L$51,$L$54,U371,$L$53,$L$50,Y371),"")</f>
        <v>2344.9204352794773</v>
      </c>
      <c r="AA371" s="334">
        <f t="shared" si="223"/>
        <v>0.52643374372745899</v>
      </c>
      <c r="AB371" s="334">
        <f t="shared" si="224"/>
        <v>5.0401234295064387E-4</v>
      </c>
      <c r="AC371" s="326">
        <f t="shared" si="225"/>
        <v>4.2526709547776938E-2</v>
      </c>
      <c r="AD371" s="326">
        <f t="shared" si="226"/>
        <v>0.23514633759203563</v>
      </c>
      <c r="AE371" s="326">
        <f t="shared" si="227"/>
        <v>-299.80800760912143</v>
      </c>
      <c r="AF371" s="326">
        <f t="shared" si="228"/>
        <v>1014.8109710893226</v>
      </c>
      <c r="AG371" s="326">
        <f t="shared" si="229"/>
        <v>1013.3969598879397</v>
      </c>
      <c r="AH371" s="326">
        <f t="shared" si="230"/>
        <v>2.0018874020977968</v>
      </c>
      <c r="AI371" s="326">
        <f t="shared" si="231"/>
        <v>18.066231078763128</v>
      </c>
      <c r="AJ371" s="391">
        <f t="shared" si="232"/>
        <v>1.6200050611882844</v>
      </c>
      <c r="AK371" s="335">
        <f t="shared" si="233"/>
        <v>0.51718775111577731</v>
      </c>
      <c r="AL371" s="41">
        <f t="shared" si="234"/>
        <v>0.24523249490441656</v>
      </c>
      <c r="AM371" s="8" cm="1">
        <f t="array" ref="AM371">Balance($B$8,$B$11,$B$12,$H$7,B371,AK371,AL371)</f>
        <v>5.3476366445386603</v>
      </c>
      <c r="AN371" s="8" cm="1">
        <f t="array" ref="AN371">getStorageByWaterLevel(B370)</f>
        <v>2.7115096810151851</v>
      </c>
    </row>
    <row r="372" spans="2:40" x14ac:dyDescent="0.25">
      <c r="B372" s="326">
        <f t="shared" si="203"/>
        <v>1014.8109710893226</v>
      </c>
      <c r="C372" s="326">
        <f t="shared" si="204"/>
        <v>1013.3969598879397</v>
      </c>
      <c r="D372" s="326">
        <f t="shared" si="205"/>
        <v>2.0018874020977968</v>
      </c>
      <c r="E372" s="326">
        <f t="shared" si="235"/>
        <v>19.465367399254241</v>
      </c>
      <c r="F372" s="326">
        <f t="shared" si="206"/>
        <v>19.465367399254241</v>
      </c>
      <c r="G372" s="326">
        <f t="shared" si="207"/>
        <v>45.422931915041943</v>
      </c>
      <c r="H372" s="311">
        <f t="shared" si="208"/>
        <v>0.02</v>
      </c>
      <c r="I372" s="326">
        <f t="shared" si="209"/>
        <v>1.131208961106313</v>
      </c>
      <c r="J372" s="326">
        <f t="shared" si="210"/>
        <v>42.18</v>
      </c>
      <c r="K372" s="333">
        <f t="shared" si="211"/>
        <v>1</v>
      </c>
      <c r="L372" s="321">
        <f t="shared" si="212"/>
        <v>2.0218874020977968</v>
      </c>
      <c r="M372" s="321">
        <f t="shared" si="213"/>
        <v>2.0118874020977966</v>
      </c>
      <c r="N372" s="326">
        <f t="shared" si="214"/>
        <v>2.8567667298649901E-2</v>
      </c>
      <c r="O372" s="326">
        <f t="shared" si="215"/>
        <v>1.0016492211610967E-3</v>
      </c>
      <c r="P372" s="330">
        <f t="shared" si="236"/>
        <v>34.264639179780552</v>
      </c>
      <c r="Q372" s="326">
        <f t="shared" si="216"/>
        <v>2.5680577559530207</v>
      </c>
      <c r="R372" s="276">
        <f>IF(H372&gt;0, rate1(1,$L$52,$L$51,$L$54,L372,$L$53,$L$50,P372),"")</f>
        <v>2375.1238955431372</v>
      </c>
      <c r="S372" s="321">
        <f t="shared" si="217"/>
        <v>1.079450818968924</v>
      </c>
      <c r="T372" s="321">
        <f t="shared" si="218"/>
        <v>-0.35956416396190588</v>
      </c>
      <c r="U372" s="326">
        <f t="shared" si="219"/>
        <v>2.0018874020977968</v>
      </c>
      <c r="V372" s="334">
        <f t="shared" si="220"/>
        <v>2.0018874020977968</v>
      </c>
      <c r="W372" s="326">
        <f t="shared" si="221"/>
        <v>2.4112389556441016E-4</v>
      </c>
      <c r="X372" s="326">
        <f t="shared" si="222"/>
        <v>1.9041139201970196</v>
      </c>
      <c r="Y372" s="326">
        <f t="shared" si="237"/>
        <v>33.924863865468382</v>
      </c>
      <c r="Z372" s="107">
        <f>IF(H372&gt;0, rate1(1,$L$52,$L$51,$L$54,U372,$L$53,$L$50,Y372),"")</f>
        <v>2357.1232207090461</v>
      </c>
      <c r="AA372" s="334">
        <f t="shared" si="223"/>
        <v>0.8064825669932183</v>
      </c>
      <c r="AB372" s="334">
        <f t="shared" si="224"/>
        <v>1.2460060668330595E-3</v>
      </c>
      <c r="AC372" s="326">
        <f t="shared" si="225"/>
        <v>1.2460060668330595E-3</v>
      </c>
      <c r="AD372" s="326">
        <f t="shared" si="226"/>
        <v>16.051286211497725</v>
      </c>
      <c r="AE372" s="326">
        <f t="shared" si="227"/>
        <v>722.6483279290419</v>
      </c>
      <c r="AF372" s="326">
        <f t="shared" si="228"/>
        <v>1014.8382927505544</v>
      </c>
      <c r="AG372" s="326">
        <f t="shared" si="229"/>
        <v>1013.3957138818729</v>
      </c>
      <c r="AH372" s="326">
        <f t="shared" si="230"/>
        <v>2.0220086296086883</v>
      </c>
      <c r="AI372" s="326">
        <f t="shared" si="231"/>
        <v>0.52460676648117588</v>
      </c>
      <c r="AJ372" s="391">
        <f t="shared" si="232"/>
        <v>1.6201507852900847</v>
      </c>
      <c r="AK372" s="335">
        <f t="shared" si="233"/>
        <v>0.51798411700471814</v>
      </c>
      <c r="AL372" s="41">
        <f t="shared" si="234"/>
        <v>0.24599452853131878</v>
      </c>
      <c r="AM372" s="8" cm="1">
        <f t="array" ref="AM372">Balance($B$8,$B$11,$B$12,$H$7,B372,AK372,AL372)</f>
        <v>5.3632410928053256</v>
      </c>
      <c r="AN372" s="8" cm="1">
        <f t="array" ref="AN372">getStorageByWaterLevel(B371)</f>
        <v>2.7223096410346188</v>
      </c>
    </row>
    <row r="373" spans="2:40" x14ac:dyDescent="0.25">
      <c r="B373" s="326">
        <f t="shared" si="203"/>
        <v>1014.8382927505544</v>
      </c>
      <c r="C373" s="326">
        <f t="shared" si="204"/>
        <v>1013.3957138818729</v>
      </c>
      <c r="D373" s="326">
        <f t="shared" si="205"/>
        <v>2.0220086296086883</v>
      </c>
      <c r="E373" s="326">
        <f t="shared" si="235"/>
        <v>19.465367399254241</v>
      </c>
      <c r="F373" s="326">
        <f t="shared" si="206"/>
        <v>19.465367399254241</v>
      </c>
      <c r="G373" s="326">
        <f t="shared" si="207"/>
        <v>45.098154446784868</v>
      </c>
      <c r="H373" s="311">
        <f t="shared" si="208"/>
        <v>5.0000000000000001E-3</v>
      </c>
      <c r="I373" s="326">
        <f t="shared" si="209"/>
        <v>1.1540630949451953</v>
      </c>
      <c r="J373" s="326">
        <f t="shared" si="210"/>
        <v>42.18</v>
      </c>
      <c r="K373" s="333">
        <f t="shared" si="211"/>
        <v>-1</v>
      </c>
      <c r="L373" s="321">
        <f t="shared" si="212"/>
        <v>2.0170086296086884</v>
      </c>
      <c r="M373" s="321">
        <f t="shared" si="213"/>
        <v>2.0195086296086884</v>
      </c>
      <c r="N373" s="326">
        <f t="shared" si="214"/>
        <v>-6.8845873935221569E-3</v>
      </c>
      <c r="O373" s="326">
        <f t="shared" si="215"/>
        <v>1.0016492211610967E-3</v>
      </c>
      <c r="P373" s="330">
        <f t="shared" si="236"/>
        <v>34.295534084505917</v>
      </c>
      <c r="Q373" s="326">
        <f t="shared" si="216"/>
        <v>3.0785166927068772</v>
      </c>
      <c r="R373" s="276">
        <f>IF(H373&gt;0, rate1(1,$L$52,$L$51,$L$54,L373,$L$53,$L$50,P373),"")</f>
        <v>2376.7564465592482</v>
      </c>
      <c r="S373" s="321">
        <f t="shared" si="217"/>
        <v>1.2931269848226523</v>
      </c>
      <c r="T373" s="321">
        <f t="shared" si="218"/>
        <v>2.3486706274031609E-2</v>
      </c>
      <c r="U373" s="326">
        <f t="shared" si="219"/>
        <v>2.0220086296086883</v>
      </c>
      <c r="V373" s="334">
        <f t="shared" si="220"/>
        <v>2.0220086296086883</v>
      </c>
      <c r="W373" s="326">
        <f t="shared" si="221"/>
        <v>2.459953896654099E-4</v>
      </c>
      <c r="X373" s="326">
        <f t="shared" si="222"/>
        <v>3.2468047819168007</v>
      </c>
      <c r="Y373" s="326">
        <f t="shared" si="237"/>
        <v>34.380497231553221</v>
      </c>
      <c r="Z373" s="107">
        <f>IF(H373&gt;0, rate1(1,$L$52,$L$51,$L$54,U373,$L$53,$L$50,Y373),"")</f>
        <v>2381.2424732417135</v>
      </c>
      <c r="AA373" s="334">
        <f t="shared" si="223"/>
        <v>1.3612468850744399</v>
      </c>
      <c r="AB373" s="334">
        <f t="shared" si="224"/>
        <v>-6.8096196764359405E-4</v>
      </c>
      <c r="AC373" s="326">
        <f t="shared" si="225"/>
        <v>2.3486706274031609E-2</v>
      </c>
      <c r="AD373" s="326">
        <f t="shared" si="226"/>
        <v>-0.2128863852454406</v>
      </c>
      <c r="AE373" s="326">
        <f t="shared" si="227"/>
        <v>-1315.1952258685883</v>
      </c>
      <c r="AF373" s="326">
        <f t="shared" si="228"/>
        <v>1014.8079214568868</v>
      </c>
      <c r="AG373" s="326">
        <f t="shared" si="229"/>
        <v>1013.3722271755988</v>
      </c>
      <c r="AH373" s="326">
        <f t="shared" si="230"/>
        <v>2.0171779253700497</v>
      </c>
      <c r="AI373" s="326">
        <f t="shared" si="231"/>
        <v>9.881831311757896</v>
      </c>
      <c r="AJ373" s="391">
        <f t="shared" si="232"/>
        <v>1.6228957384322398</v>
      </c>
      <c r="AK373" s="335">
        <f t="shared" si="233"/>
        <v>0.51800794618215418</v>
      </c>
      <c r="AL373" s="41">
        <f t="shared" si="234"/>
        <v>0.24601665644472895</v>
      </c>
      <c r="AM373" s="8" cm="1">
        <f t="array" ref="AM373">Balance($B$8,$B$11,$B$12,$H$7,B373,AK373,AL373)</f>
        <v>5.3399896274453997</v>
      </c>
      <c r="AN373" s="8" cm="1">
        <f t="array" ref="AN373">getStorageByWaterLevel(B372)</f>
        <v>2.7346168405394948</v>
      </c>
    </row>
    <row r="374" spans="2:40" x14ac:dyDescent="0.25">
      <c r="B374" s="326">
        <f t="shared" si="203"/>
        <v>1014.8079214568868</v>
      </c>
      <c r="C374" s="326">
        <f t="shared" si="204"/>
        <v>1013.3722271755988</v>
      </c>
      <c r="D374" s="326">
        <f t="shared" si="205"/>
        <v>2.0171779253700497</v>
      </c>
      <c r="E374" s="326">
        <f t="shared" si="235"/>
        <v>19.465367399254241</v>
      </c>
      <c r="F374" s="326">
        <f t="shared" si="206"/>
        <v>19.465367399254241</v>
      </c>
      <c r="G374" s="326">
        <f t="shared" si="207"/>
        <v>43.778003697590151</v>
      </c>
      <c r="H374" s="311">
        <f t="shared" si="208"/>
        <v>0.02</v>
      </c>
      <c r="I374" s="326">
        <f t="shared" si="209"/>
        <v>1.1485554250303722</v>
      </c>
      <c r="J374" s="326">
        <f t="shared" si="210"/>
        <v>42.18</v>
      </c>
      <c r="K374" s="333">
        <f t="shared" si="211"/>
        <v>-1</v>
      </c>
      <c r="L374" s="321">
        <f t="shared" si="212"/>
        <v>1.9971779253700497</v>
      </c>
      <c r="M374" s="321">
        <f t="shared" si="213"/>
        <v>2.0071779253700495</v>
      </c>
      <c r="N374" s="326">
        <f t="shared" si="214"/>
        <v>-2.8156395969654469E-2</v>
      </c>
      <c r="O374" s="326">
        <f t="shared" si="215"/>
        <v>1.0016492211610967E-3</v>
      </c>
      <c r="P374" s="330">
        <f t="shared" si="236"/>
        <v>33.932021018975668</v>
      </c>
      <c r="Q374" s="326">
        <f t="shared" si="216"/>
        <v>2.2545506243597799</v>
      </c>
      <c r="R374" s="276">
        <f>IF(H374&gt;0, rate1(1,$L$52,$L$51,$L$54,L374,$L$53,$L$50,P374),"")</f>
        <v>2357.5032698597447</v>
      </c>
      <c r="S374" s="321">
        <f t="shared" si="217"/>
        <v>0.95475519489708383</v>
      </c>
      <c r="T374" s="321">
        <f t="shared" si="218"/>
        <v>-0.62231223906498156</v>
      </c>
      <c r="U374" s="326">
        <f t="shared" si="219"/>
        <v>2.0171779253700497</v>
      </c>
      <c r="V374" s="334">
        <f t="shared" si="220"/>
        <v>2.0171779253700497</v>
      </c>
      <c r="W374" s="326">
        <f t="shared" si="221"/>
        <v>2.4482139717552087E-4</v>
      </c>
      <c r="X374" s="326">
        <f t="shared" si="222"/>
        <v>2.9219996223646305</v>
      </c>
      <c r="Y374" s="326">
        <f t="shared" si="237"/>
        <v>34.270970020740101</v>
      </c>
      <c r="Z374" s="107">
        <f>IF(H374&gt;0, rate1(1,$L$52,$L$51,$L$54,U374,$L$53,$L$50,Y374),"")</f>
        <v>2375.4584873043668</v>
      </c>
      <c r="AA374" s="334">
        <f t="shared" si="223"/>
        <v>1.22805283649262</v>
      </c>
      <c r="AB374" s="334">
        <f t="shared" si="224"/>
        <v>-1.0735292791828246E-3</v>
      </c>
      <c r="AC374" s="326">
        <f t="shared" si="225"/>
        <v>-1.0735292791828246E-3</v>
      </c>
      <c r="AD374" s="326">
        <f t="shared" si="226"/>
        <v>18.630139287140906</v>
      </c>
      <c r="AE374" s="326">
        <f t="shared" si="227"/>
        <v>1681.4238942312402</v>
      </c>
      <c r="AF374" s="326">
        <f t="shared" si="228"/>
        <v>1014.7808385901964</v>
      </c>
      <c r="AG374" s="326">
        <f t="shared" si="229"/>
        <v>1013.373300704878</v>
      </c>
      <c r="AH374" s="326">
        <f t="shared" si="230"/>
        <v>1.9972998446391559</v>
      </c>
      <c r="AI374" s="326">
        <f t="shared" si="231"/>
        <v>-0.45536703719893135</v>
      </c>
      <c r="AJ374" s="391">
        <f t="shared" si="232"/>
        <v>1.6227692475885733</v>
      </c>
      <c r="AK374" s="335">
        <f t="shared" si="233"/>
        <v>0.5184535985368689</v>
      </c>
      <c r="AL374" s="41">
        <f t="shared" si="234"/>
        <v>0.2464334720894589</v>
      </c>
      <c r="AM374" s="8" cm="1">
        <f t="array" ref="AM374">Balance($B$8,$B$11,$B$12,$H$7,B374,AK374,AL374)</f>
        <v>5.3610124047531986</v>
      </c>
      <c r="AN374" s="8" cm="1">
        <f t="array" ref="AN374">getStorageByWaterLevel(B373)</f>
        <v>2.7226984970822814</v>
      </c>
    </row>
    <row r="375" spans="2:40" x14ac:dyDescent="0.25">
      <c r="B375" s="326">
        <f t="shared" si="203"/>
        <v>1014.7808385901964</v>
      </c>
      <c r="C375" s="326">
        <f t="shared" si="204"/>
        <v>1013.373300704878</v>
      </c>
      <c r="D375" s="326">
        <f t="shared" si="205"/>
        <v>1.9972998446391559</v>
      </c>
      <c r="E375" s="326">
        <f t="shared" si="235"/>
        <v>19.465367399254241</v>
      </c>
      <c r="F375" s="326">
        <f t="shared" si="206"/>
        <v>19.465367399254241</v>
      </c>
      <c r="G375" s="326">
        <f t="shared" si="207"/>
        <v>44.118654530998604</v>
      </c>
      <c r="H375" s="311">
        <f t="shared" si="208"/>
        <v>5.0000000000000001E-3</v>
      </c>
      <c r="I375" s="326">
        <f t="shared" si="209"/>
        <v>1.126030308254667</v>
      </c>
      <c r="J375" s="326">
        <f t="shared" si="210"/>
        <v>42.18</v>
      </c>
      <c r="K375" s="333">
        <f t="shared" si="211"/>
        <v>1</v>
      </c>
      <c r="L375" s="321">
        <f t="shared" si="212"/>
        <v>2.0022998446391558</v>
      </c>
      <c r="M375" s="321">
        <f t="shared" si="213"/>
        <v>1.9997998446391558</v>
      </c>
      <c r="N375" s="326">
        <f t="shared" si="214"/>
        <v>7.2922354281410584E-3</v>
      </c>
      <c r="O375" s="326">
        <f t="shared" si="215"/>
        <v>1.0016492211610967E-3</v>
      </c>
      <c r="P375" s="330">
        <f t="shared" si="236"/>
        <v>33.905915009104433</v>
      </c>
      <c r="Q375" s="326">
        <f t="shared" si="216"/>
        <v>1.7663456506354294</v>
      </c>
      <c r="R375" s="276">
        <f>IF(H375&gt;0, rate1(1,$L$52,$L$51,$L$54,L375,$L$53,$L$50,P375),"")</f>
        <v>2356.1168425189003</v>
      </c>
      <c r="S375" s="321">
        <f t="shared" si="217"/>
        <v>0.74845072222829512</v>
      </c>
      <c r="T375" s="321">
        <f t="shared" si="218"/>
        <v>2.8989291850637599E-2</v>
      </c>
      <c r="U375" s="326">
        <f t="shared" si="219"/>
        <v>1.9972998446391559</v>
      </c>
      <c r="V375" s="334">
        <f t="shared" si="220"/>
        <v>1.9972998446391559</v>
      </c>
      <c r="W375" s="326">
        <f t="shared" si="221"/>
        <v>2.400200350112236E-4</v>
      </c>
      <c r="X375" s="326">
        <f t="shared" si="222"/>
        <v>1.6017363139882121</v>
      </c>
      <c r="Y375" s="326">
        <f t="shared" si="237"/>
        <v>33.821194726266938</v>
      </c>
      <c r="Z375" s="107">
        <f>IF(H375&gt;0, rate1(1,$L$52,$L$51,$L$54,U375,$L$53,$L$50,Y375),"")</f>
        <v>2351.6140851588939</v>
      </c>
      <c r="AA375" s="334">
        <f t="shared" si="223"/>
        <v>0.68000062429240249</v>
      </c>
      <c r="AB375" s="334">
        <f t="shared" si="224"/>
        <v>7.5006407272039247E-4</v>
      </c>
      <c r="AC375" s="326">
        <f t="shared" si="225"/>
        <v>2.8989291850637599E-2</v>
      </c>
      <c r="AD375" s="326">
        <f t="shared" si="226"/>
        <v>0.17247747981432768</v>
      </c>
      <c r="AE375" s="326">
        <f t="shared" si="227"/>
        <v>-1322.3827764032092</v>
      </c>
      <c r="AF375" s="326">
        <f t="shared" si="228"/>
        <v>1014.7591415337739</v>
      </c>
      <c r="AG375" s="326">
        <f t="shared" si="229"/>
        <v>1013.3443114130274</v>
      </c>
      <c r="AH375" s="326">
        <f t="shared" si="230"/>
        <v>2.0024670110371043</v>
      </c>
      <c r="AI375" s="326">
        <f t="shared" si="231"/>
        <v>12.303843055442634</v>
      </c>
      <c r="AJ375" s="391">
        <f t="shared" si="232"/>
        <v>1.6261869817706407</v>
      </c>
      <c r="AK375" s="335">
        <f t="shared" si="233"/>
        <v>0.51843366347703068</v>
      </c>
      <c r="AL375" s="41">
        <f t="shared" si="234"/>
        <v>0.24641426470782984</v>
      </c>
      <c r="AM375" s="8" cm="1">
        <f t="array" ref="AM375">Balance($B$8,$B$11,$B$12,$H$7,B375,AK375,AL375)</f>
        <v>5.3840603933791957</v>
      </c>
      <c r="AN375" s="8" cm="1">
        <f t="array" ref="AN375">getStorageByWaterLevel(B374)</f>
        <v>2.7359487738703869</v>
      </c>
    </row>
    <row r="376" spans="2:40" x14ac:dyDescent="0.25">
      <c r="B376" s="326">
        <f t="shared" si="203"/>
        <v>1014.7591415337739</v>
      </c>
      <c r="C376" s="326">
        <f t="shared" si="204"/>
        <v>1013.3443114130274</v>
      </c>
      <c r="D376" s="326">
        <f t="shared" si="205"/>
        <v>2.0024670110371043</v>
      </c>
      <c r="E376" s="326">
        <f t="shared" si="235"/>
        <v>19.465367399254241</v>
      </c>
      <c r="F376" s="326">
        <f t="shared" si="206"/>
        <v>19.465367399254241</v>
      </c>
      <c r="G376" s="326">
        <f t="shared" si="207"/>
        <v>45.462008862442268</v>
      </c>
      <c r="H376" s="311">
        <f t="shared" si="208"/>
        <v>0.02</v>
      </c>
      <c r="I376" s="326">
        <f t="shared" si="209"/>
        <v>1.1318640965972009</v>
      </c>
      <c r="J376" s="326">
        <f t="shared" si="210"/>
        <v>42.18</v>
      </c>
      <c r="K376" s="333">
        <f t="shared" si="211"/>
        <v>1</v>
      </c>
      <c r="L376" s="321">
        <f t="shared" si="212"/>
        <v>2.0224670110371044</v>
      </c>
      <c r="M376" s="321">
        <f t="shared" si="213"/>
        <v>2.0124670110371046</v>
      </c>
      <c r="N376" s="326">
        <f t="shared" si="214"/>
        <v>2.8575987930683056E-2</v>
      </c>
      <c r="O376" s="326">
        <f t="shared" si="215"/>
        <v>1.0016492211610967E-3</v>
      </c>
      <c r="P376" s="330">
        <f t="shared" si="236"/>
        <v>34.277775381198033</v>
      </c>
      <c r="Q376" s="326">
        <f t="shared" si="216"/>
        <v>2.6067435895359381</v>
      </c>
      <c r="R376" s="276">
        <f>IF(H376&gt;0, rate1(1,$L$52,$L$51,$L$54,L376,$L$53,$L$50,P376),"")</f>
        <v>2375.8181251847218</v>
      </c>
      <c r="S376" s="321">
        <f t="shared" si="217"/>
        <v>1.0953917489502367</v>
      </c>
      <c r="T376" s="321">
        <f t="shared" si="218"/>
        <v>-0.29956456659150227</v>
      </c>
      <c r="U376" s="326">
        <f t="shared" si="219"/>
        <v>2.0024670110371043</v>
      </c>
      <c r="V376" s="334">
        <f t="shared" si="220"/>
        <v>2.0024670110371043</v>
      </c>
      <c r="W376" s="326">
        <f t="shared" si="221"/>
        <v>2.4126354157738561E-4</v>
      </c>
      <c r="X376" s="326">
        <f t="shared" si="222"/>
        <v>1.9424161920945764</v>
      </c>
      <c r="Y376" s="326">
        <f t="shared" si="237"/>
        <v>33.937967457661287</v>
      </c>
      <c r="Z376" s="107">
        <f>IF(H376&gt;0, rate1(1,$L$52,$L$51,$L$54,U376,$L$53,$L$50,Y376),"")</f>
        <v>2357.8190005805095</v>
      </c>
      <c r="AA376" s="334">
        <f t="shared" si="223"/>
        <v>0.82246262001770054</v>
      </c>
      <c r="AB376" s="334">
        <f t="shared" si="224"/>
        <v>1.3589450379488516E-3</v>
      </c>
      <c r="AC376" s="326">
        <f t="shared" si="225"/>
        <v>1.3589450379488516E-3</v>
      </c>
      <c r="AD376" s="326">
        <f t="shared" si="226"/>
        <v>14.717298670288656</v>
      </c>
      <c r="AE376" s="326">
        <f t="shared" si="227"/>
        <v>958.52824952374306</v>
      </c>
      <c r="AF376" s="326">
        <f t="shared" si="228"/>
        <v>1014.7863585766667</v>
      </c>
      <c r="AG376" s="326">
        <f t="shared" si="229"/>
        <v>1013.3429524679894</v>
      </c>
      <c r="AH376" s="326">
        <f t="shared" si="230"/>
        <v>2.0225883021370383</v>
      </c>
      <c r="AI376" s="326">
        <f t="shared" si="231"/>
        <v>0.57199034873226773</v>
      </c>
      <c r="AJ376" s="391">
        <f t="shared" si="232"/>
        <v>1.6263458679786218</v>
      </c>
      <c r="AK376" s="335">
        <f t="shared" si="233"/>
        <v>0.51897649247819733</v>
      </c>
      <c r="AL376" s="41">
        <f t="shared" si="234"/>
        <v>0.24693324080790841</v>
      </c>
      <c r="AM376" s="8" cm="1">
        <f t="array" ref="AM376">Balance($B$8,$B$11,$B$12,$H$7,B376,AK376,AL376)</f>
        <v>5.3967917546384889</v>
      </c>
      <c r="AN376" s="8" cm="1">
        <f t="array" ref="AN376">getStorageByWaterLevel(B375)</f>
        <v>2.7477914826246668</v>
      </c>
    </row>
    <row r="377" spans="2:40" x14ac:dyDescent="0.25">
      <c r="B377" s="326">
        <f t="shared" si="203"/>
        <v>1014.7863585766667</v>
      </c>
      <c r="C377" s="326">
        <f t="shared" si="204"/>
        <v>1013.3429524679894</v>
      </c>
      <c r="D377" s="326">
        <f t="shared" si="205"/>
        <v>2.0225883021370383</v>
      </c>
      <c r="E377" s="326">
        <f t="shared" si="235"/>
        <v>19.465367399254241</v>
      </c>
      <c r="F377" s="326">
        <f t="shared" si="206"/>
        <v>19.465367399254241</v>
      </c>
      <c r="G377" s="326">
        <f t="shared" si="207"/>
        <v>45.137048305854073</v>
      </c>
      <c r="H377" s="311">
        <f t="shared" si="208"/>
        <v>5.0000000000000001E-3</v>
      </c>
      <c r="I377" s="326">
        <f t="shared" si="209"/>
        <v>1.1547248869417672</v>
      </c>
      <c r="J377" s="326">
        <f t="shared" si="210"/>
        <v>42.18</v>
      </c>
      <c r="K377" s="333">
        <f t="shared" si="211"/>
        <v>-1</v>
      </c>
      <c r="L377" s="321">
        <f t="shared" si="212"/>
        <v>2.0175883021370384</v>
      </c>
      <c r="M377" s="321">
        <f t="shared" si="213"/>
        <v>2.0200883021370384</v>
      </c>
      <c r="N377" s="326">
        <f t="shared" si="214"/>
        <v>-6.8864917995230535E-3</v>
      </c>
      <c r="O377" s="326">
        <f t="shared" si="215"/>
        <v>1.0016492211610967E-3</v>
      </c>
      <c r="P377" s="330">
        <f t="shared" si="236"/>
        <v>34.308674806551686</v>
      </c>
      <c r="Q377" s="326">
        <f t="shared" si="216"/>
        <v>3.1175004082072562</v>
      </c>
      <c r="R377" s="276">
        <f>IF(H377&gt;0, rate1(1,$L$52,$L$51,$L$54,L377,$L$53,$L$50,P377),"")</f>
        <v>2377.450617749977</v>
      </c>
      <c r="S377" s="321">
        <f t="shared" si="217"/>
        <v>1.309119694327346</v>
      </c>
      <c r="T377" s="321">
        <f t="shared" si="218"/>
        <v>2.2277751712029455E-2</v>
      </c>
      <c r="U377" s="326">
        <f t="shared" si="219"/>
        <v>2.0225883021370383</v>
      </c>
      <c r="V377" s="334">
        <f t="shared" si="220"/>
        <v>2.0225883021370383</v>
      </c>
      <c r="W377" s="326">
        <f t="shared" si="221"/>
        <v>2.4613645455229261E-4</v>
      </c>
      <c r="X377" s="326">
        <f t="shared" si="222"/>
        <v>3.28588506111371</v>
      </c>
      <c r="Y377" s="326">
        <f t="shared" si="237"/>
        <v>34.393646103246489</v>
      </c>
      <c r="Z377" s="107">
        <f>IF(H377&gt;0, rate1(1,$L$52,$L$51,$L$54,U377,$L$53,$L$50,Y377),"")</f>
        <v>2381.9362576836538</v>
      </c>
      <c r="AA377" s="334">
        <f t="shared" si="223"/>
        <v>1.3772303192493829</v>
      </c>
      <c r="AB377" s="334">
        <f t="shared" si="224"/>
        <v>-6.5248322309314284E-4</v>
      </c>
      <c r="AC377" s="326">
        <f t="shared" si="225"/>
        <v>2.2277751712029455E-2</v>
      </c>
      <c r="AD377" s="326">
        <f t="shared" si="226"/>
        <v>-0.22443916534450464</v>
      </c>
      <c r="AE377" s="326">
        <f t="shared" si="227"/>
        <v>-1264.283075903732</v>
      </c>
      <c r="AF377" s="326">
        <f t="shared" si="228"/>
        <v>1014.7571943331551</v>
      </c>
      <c r="AG377" s="326">
        <f t="shared" si="229"/>
        <v>1013.3206747162774</v>
      </c>
      <c r="AH377" s="326">
        <f t="shared" si="230"/>
        <v>2.0177576482106963</v>
      </c>
      <c r="AI377" s="326">
        <f t="shared" si="231"/>
        <v>9.3704372009683006</v>
      </c>
      <c r="AJ377" s="391">
        <f t="shared" si="232"/>
        <v>1.6289487672011129</v>
      </c>
      <c r="AK377" s="335">
        <f t="shared" si="233"/>
        <v>0.51900249630850059</v>
      </c>
      <c r="AL377" s="41">
        <f t="shared" si="234"/>
        <v>0.24695736736081794</v>
      </c>
      <c r="AM377" s="8" cm="1">
        <f t="array" ref="AM377">Balance($B$8,$B$11,$B$12,$H$7,B377,AK377,AL377)</f>
        <v>5.3735542114428663</v>
      </c>
      <c r="AN377" s="8" cm="1">
        <f t="array" ref="AN377">getStorageByWaterLevel(B376)</f>
        <v>2.7572975310599586</v>
      </c>
    </row>
    <row r="378" spans="2:40" x14ac:dyDescent="0.25">
      <c r="B378" s="326">
        <f t="shared" si="203"/>
        <v>1014.7571943331551</v>
      </c>
      <c r="C378" s="326">
        <f t="shared" si="204"/>
        <v>1013.3206747162774</v>
      </c>
      <c r="D378" s="326">
        <f t="shared" si="205"/>
        <v>2.0177576482106963</v>
      </c>
      <c r="E378" s="326">
        <f t="shared" si="235"/>
        <v>19.465367399254241</v>
      </c>
      <c r="F378" s="326">
        <f t="shared" si="206"/>
        <v>19.465367399254241</v>
      </c>
      <c r="G378" s="326">
        <f t="shared" si="207"/>
        <v>43.816139099087493</v>
      </c>
      <c r="H378" s="311">
        <f t="shared" si="208"/>
        <v>0.02</v>
      </c>
      <c r="I378" s="326">
        <f t="shared" si="209"/>
        <v>1.149215693502174</v>
      </c>
      <c r="J378" s="326">
        <f t="shared" si="210"/>
        <v>42.18</v>
      </c>
      <c r="K378" s="333">
        <f t="shared" si="211"/>
        <v>-1</v>
      </c>
      <c r="L378" s="321">
        <f t="shared" si="212"/>
        <v>1.9977576482106962</v>
      </c>
      <c r="M378" s="321">
        <f t="shared" si="213"/>
        <v>2.0077576482106965</v>
      </c>
      <c r="N378" s="326">
        <f t="shared" si="214"/>
        <v>-2.8164437823211319E-2</v>
      </c>
      <c r="O378" s="326">
        <f t="shared" si="215"/>
        <v>1.0016492211610967E-3</v>
      </c>
      <c r="P378" s="330">
        <f t="shared" si="236"/>
        <v>33.945127757747088</v>
      </c>
      <c r="Q378" s="326">
        <f t="shared" si="216"/>
        <v>2.2930631513503386</v>
      </c>
      <c r="R378" s="276">
        <f>IF(H378&gt;0, rate1(1,$L$52,$L$51,$L$54,L378,$L$53,$L$50,P378),"")</f>
        <v>2358.1991475859568</v>
      </c>
      <c r="S378" s="321">
        <f t="shared" si="217"/>
        <v>0.97077789724585062</v>
      </c>
      <c r="T378" s="321">
        <f t="shared" si="218"/>
        <v>-0.96380599507720643</v>
      </c>
      <c r="U378" s="326">
        <f t="shared" si="219"/>
        <v>2.0177576482106963</v>
      </c>
      <c r="V378" s="334">
        <f t="shared" si="220"/>
        <v>2.0177576482106963</v>
      </c>
      <c r="W378" s="326">
        <f t="shared" si="221"/>
        <v>2.4496213731373118E-4</v>
      </c>
      <c r="X378" s="326">
        <f t="shared" si="222"/>
        <v>2.9608967976182612</v>
      </c>
      <c r="Y378" s="326">
        <f t="shared" si="237"/>
        <v>34.284109533873</v>
      </c>
      <c r="Z378" s="107">
        <f>IF(H378&gt;0, rate1(1,$L$52,$L$51,$L$54,U378,$L$53,$L$50,Y378),"")</f>
        <v>2376.1528310104209</v>
      </c>
      <c r="AA378" s="334">
        <f t="shared" si="223"/>
        <v>1.2440368420578845</v>
      </c>
      <c r="AB378" s="334">
        <f t="shared" si="224"/>
        <v>-1.0037916211668861E-3</v>
      </c>
      <c r="AC378" s="326">
        <f t="shared" si="225"/>
        <v>-1.0037916211668861E-3</v>
      </c>
      <c r="AD378" s="326">
        <f t="shared" si="226"/>
        <v>19.924454018405164</v>
      </c>
      <c r="AE378" s="326">
        <f t="shared" si="227"/>
        <v>1894.2306084708575</v>
      </c>
      <c r="AF378" s="326">
        <f t="shared" si="228"/>
        <v>1014.7300336869531</v>
      </c>
      <c r="AG378" s="326">
        <f t="shared" si="229"/>
        <v>1013.3216785078986</v>
      </c>
      <c r="AH378" s="326">
        <f t="shared" si="230"/>
        <v>1.9978796314341216</v>
      </c>
      <c r="AI378" s="326">
        <f t="shared" si="231"/>
        <v>-0.42566024256028095</v>
      </c>
      <c r="AJ378" s="391">
        <f t="shared" si="232"/>
        <v>1.6288305282448461</v>
      </c>
      <c r="AK378" s="335">
        <f t="shared" si="233"/>
        <v>0.51942545018508768</v>
      </c>
      <c r="AL378" s="41">
        <f t="shared" si="234"/>
        <v>0.24735261240195477</v>
      </c>
      <c r="AM378" s="8" cm="1">
        <f t="array" ref="AM378">Balance($B$8,$B$11,$B$12,$H$7,B378,AK378,AL378)</f>
        <v>5.3938280494932433</v>
      </c>
      <c r="AN378" s="8" cm="1">
        <f t="array" ref="AN378">getStorageByWaterLevel(B377)</f>
        <v>2.7453756481129297</v>
      </c>
    </row>
    <row r="379" spans="2:40" x14ac:dyDescent="0.25">
      <c r="B379" s="326">
        <f t="shared" si="203"/>
        <v>1014.7300336869531</v>
      </c>
      <c r="C379" s="326">
        <f t="shared" si="204"/>
        <v>1013.3216785078986</v>
      </c>
      <c r="D379" s="326">
        <f t="shared" si="205"/>
        <v>1.9978796314341216</v>
      </c>
      <c r="E379" s="326">
        <f t="shared" si="235"/>
        <v>19.465367399254241</v>
      </c>
      <c r="F379" s="326">
        <f t="shared" si="206"/>
        <v>19.465367399254241</v>
      </c>
      <c r="G379" s="326">
        <f t="shared" si="207"/>
        <v>44.156990806296676</v>
      </c>
      <c r="H379" s="311">
        <f t="shared" si="208"/>
        <v>5.0000000000000001E-3</v>
      </c>
      <c r="I379" s="326">
        <f t="shared" si="209"/>
        <v>1.1266841432436194</v>
      </c>
      <c r="J379" s="326">
        <f t="shared" si="210"/>
        <v>42.18</v>
      </c>
      <c r="K379" s="333">
        <f t="shared" si="211"/>
        <v>1</v>
      </c>
      <c r="L379" s="321">
        <f t="shared" si="212"/>
        <v>2.0028796314341215</v>
      </c>
      <c r="M379" s="321">
        <f t="shared" si="213"/>
        <v>2.0003796314341216</v>
      </c>
      <c r="N379" s="326">
        <f t="shared" si="214"/>
        <v>7.2944206710414683E-3</v>
      </c>
      <c r="O379" s="326">
        <f t="shared" si="215"/>
        <v>1.0016492211610967E-3</v>
      </c>
      <c r="P379" s="330">
        <f t="shared" si="236"/>
        <v>33.919020781520786</v>
      </c>
      <c r="Q379" s="326">
        <f t="shared" si="216"/>
        <v>1.8045798250584895</v>
      </c>
      <c r="R379" s="276">
        <f>IF(H379&gt;0, rate1(1,$L$52,$L$51,$L$54,L379,$L$53,$L$50,P379),"")</f>
        <v>2356.8129214144842</v>
      </c>
      <c r="S379" s="321">
        <f t="shared" si="217"/>
        <v>0.76442578776801895</v>
      </c>
      <c r="T379" s="321">
        <f t="shared" si="218"/>
        <v>3.0964427735656854E-2</v>
      </c>
      <c r="U379" s="326">
        <f t="shared" si="219"/>
        <v>1.9978796314341216</v>
      </c>
      <c r="V379" s="334">
        <f t="shared" si="220"/>
        <v>1.9978796314341216</v>
      </c>
      <c r="W379" s="326">
        <f t="shared" si="221"/>
        <v>2.4015940381394429E-4</v>
      </c>
      <c r="X379" s="326">
        <f t="shared" si="222"/>
        <v>1.6398749670000612</v>
      </c>
      <c r="Y379" s="326">
        <f t="shared" si="237"/>
        <v>33.834292300776255</v>
      </c>
      <c r="Z379" s="107">
        <f>IF(H379&gt;0, rate1(1,$L$52,$L$51,$L$54,U379,$L$53,$L$50,Y379),"")</f>
        <v>2352.3105484486505</v>
      </c>
      <c r="AA379" s="334">
        <f t="shared" si="223"/>
        <v>0.69598586997133605</v>
      </c>
      <c r="AB379" s="334">
        <f t="shared" si="224"/>
        <v>7.8996132117708107E-4</v>
      </c>
      <c r="AC379" s="326">
        <f t="shared" si="225"/>
        <v>3.0964427735656854E-2</v>
      </c>
      <c r="AD379" s="326">
        <f t="shared" si="226"/>
        <v>0.16147561462091184</v>
      </c>
      <c r="AE379" s="326">
        <f t="shared" si="227"/>
        <v>-1319.2629374264998</v>
      </c>
      <c r="AF379" s="326">
        <f t="shared" si="228"/>
        <v>1014.7063636798885</v>
      </c>
      <c r="AG379" s="326">
        <f t="shared" si="229"/>
        <v>1013.290714080163</v>
      </c>
      <c r="AH379" s="326">
        <f t="shared" si="230"/>
        <v>2.0030468481673163</v>
      </c>
      <c r="AI379" s="326">
        <f t="shared" si="231"/>
        <v>13.138262886420781</v>
      </c>
      <c r="AJ379" s="391">
        <f t="shared" si="232"/>
        <v>1.6324800457132964</v>
      </c>
      <c r="AK379" s="335">
        <f t="shared" si="233"/>
        <v>0.51940679939669065</v>
      </c>
      <c r="AL379" s="41">
        <f t="shared" si="234"/>
        <v>0.24733465805292359</v>
      </c>
      <c r="AM379" s="8" cm="1">
        <f t="array" ref="AM379">Balance($B$8,$B$11,$B$12,$H$7,B379,AK379,AL379)</f>
        <v>5.416978770118126</v>
      </c>
      <c r="AN379" s="8" cm="1">
        <f t="array" ref="AN379">getStorageByWaterLevel(B378)</f>
        <v>2.7581514523185566</v>
      </c>
    </row>
    <row r="380" spans="2:40" x14ac:dyDescent="0.25">
      <c r="B380" s="326">
        <f t="shared" si="203"/>
        <v>1014.7063636798885</v>
      </c>
      <c r="C380" s="326">
        <f t="shared" si="204"/>
        <v>1013.290714080163</v>
      </c>
      <c r="D380" s="326">
        <f t="shared" si="205"/>
        <v>2.0030468481673163</v>
      </c>
      <c r="E380" s="326">
        <f t="shared" si="235"/>
        <v>19.465367399254241</v>
      </c>
      <c r="F380" s="326">
        <f t="shared" si="206"/>
        <v>19.465367399254241</v>
      </c>
      <c r="G380" s="326">
        <f t="shared" si="207"/>
        <v>45.501123612323383</v>
      </c>
      <c r="H380" s="311">
        <f t="shared" si="208"/>
        <v>0.02</v>
      </c>
      <c r="I380" s="326">
        <f t="shared" si="209"/>
        <v>1.1325196797803982</v>
      </c>
      <c r="J380" s="326">
        <f t="shared" si="210"/>
        <v>42.18</v>
      </c>
      <c r="K380" s="333">
        <f t="shared" si="211"/>
        <v>1</v>
      </c>
      <c r="L380" s="321">
        <f t="shared" si="212"/>
        <v>2.0230468481673163</v>
      </c>
      <c r="M380" s="321">
        <f t="shared" si="213"/>
        <v>2.013046848167316</v>
      </c>
      <c r="N380" s="326">
        <f t="shared" si="214"/>
        <v>2.8584311878979918E-2</v>
      </c>
      <c r="O380" s="326">
        <f t="shared" si="215"/>
        <v>1.0016492211610967E-3</v>
      </c>
      <c r="P380" s="330">
        <f t="shared" si="236"/>
        <v>34.290918015675281</v>
      </c>
      <c r="Q380" s="326">
        <f t="shared" si="216"/>
        <v>2.6454669569899494</v>
      </c>
      <c r="R380" s="276">
        <f>IF(H380&gt;0, rate1(1,$L$52,$L$51,$L$54,L380,$L$53,$L$50,P380),"")</f>
        <v>2376.5125683066226</v>
      </c>
      <c r="S380" s="321">
        <f t="shared" si="217"/>
        <v>1.1113390334073034</v>
      </c>
      <c r="T380" s="321">
        <f t="shared" si="218"/>
        <v>-0.25673217203540843</v>
      </c>
      <c r="U380" s="326">
        <f t="shared" si="219"/>
        <v>2.0030468481673163</v>
      </c>
      <c r="V380" s="334">
        <f t="shared" si="220"/>
        <v>2.0030468481673163</v>
      </c>
      <c r="W380" s="326">
        <f t="shared" si="221"/>
        <v>2.41403283018915E-4</v>
      </c>
      <c r="X380" s="326">
        <f t="shared" si="222"/>
        <v>1.9807557360299768</v>
      </c>
      <c r="Y380" s="326">
        <f t="shared" si="237"/>
        <v>33.951077476317835</v>
      </c>
      <c r="Z380" s="107">
        <f>IF(H380&gt;0, rate1(1,$L$52,$L$51,$L$54,U380,$L$53,$L$50,Y380),"")</f>
        <v>2358.5149949227234</v>
      </c>
      <c r="AA380" s="334">
        <f t="shared" si="223"/>
        <v>0.8384489454845222</v>
      </c>
      <c r="AB380" s="334">
        <f t="shared" si="224"/>
        <v>1.4942847865829733E-3</v>
      </c>
      <c r="AC380" s="326">
        <f t="shared" si="225"/>
        <v>1.4942847865829733E-3</v>
      </c>
      <c r="AD380" s="326">
        <f t="shared" si="226"/>
        <v>13.384329533150513</v>
      </c>
      <c r="AE380" s="326">
        <f t="shared" si="227"/>
        <v>814.74913149864835</v>
      </c>
      <c r="AF380" s="326">
        <f t="shared" si="228"/>
        <v>1014.7334537069809</v>
      </c>
      <c r="AG380" s="326">
        <f t="shared" si="229"/>
        <v>1013.2892197953764</v>
      </c>
      <c r="AH380" s="326">
        <f t="shared" si="230"/>
        <v>2.0231682028731077</v>
      </c>
      <c r="AI380" s="326">
        <f t="shared" si="231"/>
        <v>0.6287720950904635</v>
      </c>
      <c r="AJ380" s="391">
        <f t="shared" si="232"/>
        <v>1.6326547046285993</v>
      </c>
      <c r="AK380" s="335">
        <f t="shared" si="233"/>
        <v>0.51998694555017699</v>
      </c>
      <c r="AL380" s="41">
        <f t="shared" si="234"/>
        <v>0.24788882998147282</v>
      </c>
      <c r="AM380" s="8" cm="1">
        <f t="array" ref="AM380">Balance($B$8,$B$11,$B$12,$H$7,B380,AK380,AL380)</f>
        <v>5.4310108100163035</v>
      </c>
      <c r="AN380" s="8" cm="1">
        <f t="array" ref="AN380">getStorageByWaterLevel(B379)</f>
        <v>2.7700761913158183</v>
      </c>
    </row>
    <row r="381" spans="2:40" x14ac:dyDescent="0.25">
      <c r="B381" s="326">
        <f t="shared" si="203"/>
        <v>1014.7334537069809</v>
      </c>
      <c r="C381" s="326">
        <f t="shared" si="204"/>
        <v>1013.2892197953764</v>
      </c>
      <c r="D381" s="326">
        <f t="shared" si="205"/>
        <v>2.0231682028731077</v>
      </c>
      <c r="E381" s="326">
        <f t="shared" si="235"/>
        <v>19.465367399254241</v>
      </c>
      <c r="F381" s="326">
        <f t="shared" si="206"/>
        <v>19.465367399254241</v>
      </c>
      <c r="G381" s="326">
        <f t="shared" si="207"/>
        <v>44.173125308545089</v>
      </c>
      <c r="H381" s="311">
        <f t="shared" si="208"/>
        <v>0.02</v>
      </c>
      <c r="I381" s="326">
        <f t="shared" si="209"/>
        <v>1.1553871292835538</v>
      </c>
      <c r="J381" s="326">
        <f t="shared" si="210"/>
        <v>42.18</v>
      </c>
      <c r="K381" s="333">
        <f t="shared" si="211"/>
        <v>-1</v>
      </c>
      <c r="L381" s="321">
        <f t="shared" si="212"/>
        <v>2.0031682028731077</v>
      </c>
      <c r="M381" s="321">
        <f t="shared" si="213"/>
        <v>2.0131682028731079</v>
      </c>
      <c r="N381" s="326">
        <f t="shared" si="214"/>
        <v>-2.8239490511696275E-2</v>
      </c>
      <c r="O381" s="326">
        <f t="shared" si="215"/>
        <v>1.0016492211610967E-3</v>
      </c>
      <c r="P381" s="330">
        <f t="shared" si="236"/>
        <v>34.067514055779867</v>
      </c>
      <c r="Q381" s="326">
        <f t="shared" si="216"/>
        <v>2.6535742337257631</v>
      </c>
      <c r="R381" s="276">
        <f>IF(H381&gt;0, rate1(1,$L$52,$L$51,$L$54,L381,$L$53,$L$50,P381),"")</f>
        <v>2364.6909075275394</v>
      </c>
      <c r="S381" s="321">
        <f t="shared" si="217"/>
        <v>1.1203177126309989</v>
      </c>
      <c r="T381" s="321">
        <f t="shared" si="218"/>
        <v>0.23470767432475773</v>
      </c>
      <c r="U381" s="326">
        <f t="shared" si="219"/>
        <v>2.0231682028731077</v>
      </c>
      <c r="V381" s="334">
        <f t="shared" si="220"/>
        <v>2.0231682028731077</v>
      </c>
      <c r="W381" s="326">
        <f t="shared" si="221"/>
        <v>2.46277615433943E-4</v>
      </c>
      <c r="X381" s="326">
        <f t="shared" si="222"/>
        <v>3.3250031460083136</v>
      </c>
      <c r="Y381" s="326">
        <f t="shared" si="237"/>
        <v>34.40680141090705</v>
      </c>
      <c r="Z381" s="107">
        <f>IF(H381&gt;0, rate1(1,$L$52,$L$51,$L$54,U381,$L$53,$L$50,Y381),"")</f>
        <v>2382.630255274687</v>
      </c>
      <c r="AA381" s="334">
        <f t="shared" si="223"/>
        <v>1.3932201616247577</v>
      </c>
      <c r="AB381" s="334">
        <f t="shared" si="224"/>
        <v>-6.2630973553426514E-4</v>
      </c>
      <c r="AC381" s="326">
        <f t="shared" si="225"/>
        <v>0.23470767432475773</v>
      </c>
      <c r="AD381" s="326">
        <f t="shared" si="226"/>
        <v>-8.5212381987674682E-2</v>
      </c>
      <c r="AE381" s="326">
        <f t="shared" si="227"/>
        <v>-114.0510600827737</v>
      </c>
      <c r="AF381" s="326">
        <f t="shared" si="228"/>
        <v>1014.4705065421444</v>
      </c>
      <c r="AG381" s="326">
        <f t="shared" si="229"/>
        <v>1013.0545121210516</v>
      </c>
      <c r="AH381" s="326">
        <f t="shared" si="230"/>
        <v>2.0032907825769293</v>
      </c>
      <c r="AI381" s="326">
        <f t="shared" si="231"/>
        <v>99.255117689001509</v>
      </c>
      <c r="AJ381" s="391">
        <f t="shared" si="232"/>
        <v>1.660225570653322</v>
      </c>
      <c r="AK381" s="335">
        <f t="shared" si="233"/>
        <v>0.52001555538699973</v>
      </c>
      <c r="AL381" s="41">
        <f t="shared" si="234"/>
        <v>0.24791535158844374</v>
      </c>
      <c r="AM381" s="8" cm="1">
        <f t="array" ref="AM381">Balance($B$8,$B$11,$B$12,$H$7,B381,AK381,AL381)</f>
        <v>5.407801138016521</v>
      </c>
      <c r="AN381" s="8" cm="1">
        <f t="array" ref="AN381">getStorageByWaterLevel(B380)</f>
        <v>2.7804893340543746</v>
      </c>
    </row>
    <row r="382" spans="2:40" x14ac:dyDescent="0.25">
      <c r="B382" s="326">
        <f t="shared" ref="B382:B415" si="238">IF(H382&gt;0, AF381,"")</f>
        <v>1014.4705065421444</v>
      </c>
      <c r="C382" s="326">
        <f t="shared" ref="C382:C415" si="239">IF(H382&gt;0, AG381,"")</f>
        <v>1013.0545121210516</v>
      </c>
      <c r="D382" s="326">
        <f t="shared" ref="D382:D415" si="240">IF(H382&gt;0, AH381,"")</f>
        <v>2.0032907825769293</v>
      </c>
      <c r="E382" s="326">
        <f t="shared" si="235"/>
        <v>19.465367399254241</v>
      </c>
      <c r="F382" s="326">
        <f t="shared" ref="F382:F415" si="241">IF(H382&gt;0, (E382+E381)/2,"")</f>
        <v>19.465367399254241</v>
      </c>
      <c r="G382" s="326">
        <f t="shared" ref="G382:G415" si="242">IF(H382&gt;0, F382*$S$53*$C$55*(B382-C382+N382)^1.5,"")</f>
        <v>42.871078718509366</v>
      </c>
      <c r="H382" s="311">
        <f t="shared" ref="H382:H415" si="243">dv(S381)</f>
        <v>0.02</v>
      </c>
      <c r="I382" s="326">
        <f t="shared" ref="I382:I415" si="244">IF(H382&gt;0, (B382-C382)*B$19,"")</f>
        <v>1.132795536874255</v>
      </c>
      <c r="J382" s="326">
        <f t="shared" ref="J382:J445" si="245">$B$7</f>
        <v>42.18</v>
      </c>
      <c r="K382" s="333">
        <f t="shared" ref="K382:K415" si="246">IF(H382&gt;0, IF((1-S381-0.015)&gt;0,1,-1),"")</f>
        <v>-1</v>
      </c>
      <c r="L382" s="321">
        <f t="shared" ref="L382:L415" si="247">IF(H382&gt;0, D382+K382*H382,"")</f>
        <v>1.9832907825769293</v>
      </c>
      <c r="M382" s="321">
        <f t="shared" ref="M382:M415" si="248">IF(H382&gt;0, (D382+L382)/2,"")</f>
        <v>1.9932907825769293</v>
      </c>
      <c r="N382" s="326">
        <f t="shared" ref="N382:N415" si="249">IF(H382&gt;0, 2*($P$53*M382/$S$52/$S$51)^2-(B382-C382)*2,"")</f>
        <v>-2.7963742914696166E-2</v>
      </c>
      <c r="O382" s="326">
        <f t="shared" ref="O382:O415" si="250">IF(WH(B381,$F$51,$F$52,$F$53)&gt;0,WH(B381,$F$51,$F$52,$F$53),O381)</f>
        <v>1.0016492211610967E-3</v>
      </c>
      <c r="P382" s="330">
        <f t="shared" si="236"/>
        <v>33.618431167990487</v>
      </c>
      <c r="Q382" s="326">
        <f t="shared" ref="Q382:Q415" si="251">IF(H382&gt;0, M382/$S$54*(B382-C382+N382/2)*E382-J382,"")</f>
        <v>1.3386236683066386</v>
      </c>
      <c r="R382" s="276">
        <f>IF(H382&gt;0, rate1(1,$L$52,$L$51,$L$54,L382,$L$53,$L$50,P382),"")</f>
        <v>2340.8159311159029</v>
      </c>
      <c r="S382" s="321">
        <f t="shared" ref="S382:S415" si="252">IF(H382&gt;0, Q382/O382/R382,"")</f>
        <v>0.57092042096510531</v>
      </c>
      <c r="T382" s="321">
        <f t="shared" ref="T382:T415" si="253">IF(H382&gt;0, N382/(1-S382),"")</f>
        <v>-6.5171460682406493E-2</v>
      </c>
      <c r="U382" s="326">
        <f t="shared" ref="U382:U415" si="254">L382-K382*H382</f>
        <v>2.0032907825769293</v>
      </c>
      <c r="V382" s="334">
        <f t="shared" ref="V382:V415" si="255">IF(H382&gt;0, (D382+U382)/2,"")</f>
        <v>2.0032907825769293</v>
      </c>
      <c r="W382" s="326">
        <f t="shared" ref="W382:W415" si="256">IF(H382&gt;0, 2*($P$53*V382/$S$52/$S$51)^2-(B382-C382)*2,"")</f>
        <v>2.4146208359354659E-4</v>
      </c>
      <c r="X382" s="326">
        <f t="shared" ref="X382:X415" si="257">IF(H382&gt;0, V382/$S$54*(B382-C382+W382/2)*F382-J382,"")</f>
        <v>1.9968916139508792</v>
      </c>
      <c r="Y382" s="326">
        <f t="shared" si="237"/>
        <v>33.956593170556246</v>
      </c>
      <c r="Z382" s="107">
        <f>IF(H382&gt;0, rate1(1,$L$52,$L$51,$L$54,U382,$L$53,$L$50,Y382),"")</f>
        <v>2358.8077782811451</v>
      </c>
      <c r="AA382" s="334">
        <f t="shared" ref="AA382:AA415" si="258">IF(H382&gt;0, X382/O382/Z382,"")</f>
        <v>0.84517430324946108</v>
      </c>
      <c r="AB382" s="334">
        <f t="shared" ref="AB382:AB415" si="259">IF(H382&gt;0, W382/(1-AA382),"")</f>
        <v>1.5595736926189941E-3</v>
      </c>
      <c r="AC382" s="326">
        <f t="shared" ref="AC382:AC415" si="260">IF(H382&gt;0, delta_z(N382,S382,H382,AE381,AB382),"")</f>
        <v>1.5595736926189941E-3</v>
      </c>
      <c r="AD382" s="326">
        <f t="shared" ref="AD382:AD415" si="261">IF(H382&gt;0, H382/AC382*K382,"")</f>
        <v>-12.824017290528911</v>
      </c>
      <c r="AE382" s="326">
        <f t="shared" ref="AE382:AE415" si="262">IF(H382&gt;0, (AD382-AD381)/(AC382+AC381)*2,"")</f>
        <v>-107.83386199685481</v>
      </c>
      <c r="AF382" s="326">
        <f t="shared" ref="AF382:AF415" si="263">IF(H382&gt;0, B382-(AC382-N382),"")</f>
        <v>1014.4409832255371</v>
      </c>
      <c r="AG382" s="326">
        <f t="shared" ref="AG382:AG415" si="264">IF(H382&gt;0, C382-AC382,"")</f>
        <v>1013.052952547359</v>
      </c>
      <c r="AH382" s="326">
        <f t="shared" ref="AH382:AH415" si="265">IF(H382&gt;0, $S$54*$S$53*$C$55*SQRT(AF382-AG382),"")</f>
        <v>1.9834111672946002</v>
      </c>
      <c r="AI382" s="326">
        <f t="shared" ref="AI382:AI415" si="266">IF(H382&gt;0, AC382/R382*1000000,"")</f>
        <v>0.66625216954821442</v>
      </c>
      <c r="AJ382" s="391">
        <f t="shared" ref="AJ382:AJ415" si="267">IF(H382&gt;0, AJ381+AI382/3600,"")</f>
        <v>1.6604106407004187</v>
      </c>
      <c r="AK382" s="335">
        <f t="shared" ref="AK382:AK415" si="268">IF(H382&gt;0, AK381+AI381*G381/1000000,"")</f>
        <v>0.52439996413819034</v>
      </c>
      <c r="AL382" s="41">
        <f t="shared" ref="AL382:AL415" si="269">IF(H382&gt;0, AL381+AI381*J381/1000000,"")</f>
        <v>0.25210193245256585</v>
      </c>
      <c r="AM382" s="8" cm="1">
        <f t="array" ref="AM382">Balance($B$8,$B$11,$B$12,$H$7,B382,AK382,AL382)</f>
        <v>5.5855860035766041</v>
      </c>
      <c r="AN382" s="8" cm="1">
        <f t="array" ref="AN382">getStorageByWaterLevel(B381)</f>
        <v>2.768573235682263</v>
      </c>
    </row>
    <row r="383" spans="2:40" x14ac:dyDescent="0.25">
      <c r="B383" s="326">
        <f t="shared" si="238"/>
        <v>1014.4409832255371</v>
      </c>
      <c r="C383" s="326">
        <f t="shared" si="239"/>
        <v>1013.052952547359</v>
      </c>
      <c r="D383" s="326">
        <f t="shared" si="240"/>
        <v>1.9834111672946002</v>
      </c>
      <c r="E383" s="326">
        <f t="shared" ref="E383:E446" si="270">IF(H383&gt;0,IF(AND(C383&lt;$B$6,C383&gt;$K$12),bb2wang($B$6,$K$12,C383,$H$8,$H$9,I383,$H$10,$H$11,$K$10,$K$11,$H$13),E382)," ")</f>
        <v>19.465367399254241</v>
      </c>
      <c r="F383" s="326">
        <f t="shared" si="241"/>
        <v>19.465367399254241</v>
      </c>
      <c r="G383" s="326">
        <f t="shared" si="242"/>
        <v>44.188975682768643</v>
      </c>
      <c r="H383" s="311">
        <f t="shared" si="243"/>
        <v>0.02</v>
      </c>
      <c r="I383" s="326">
        <f t="shared" si="244"/>
        <v>1.1104245425424779</v>
      </c>
      <c r="J383" s="326">
        <f t="shared" si="245"/>
        <v>42.18</v>
      </c>
      <c r="K383" s="333">
        <f t="shared" si="246"/>
        <v>1</v>
      </c>
      <c r="L383" s="321">
        <f t="shared" si="247"/>
        <v>2.0034111672946002</v>
      </c>
      <c r="M383" s="321">
        <f t="shared" si="248"/>
        <v>1.9934111672946002</v>
      </c>
      <c r="N383" s="326">
        <f t="shared" si="249"/>
        <v>2.8302451111648086E-2</v>
      </c>
      <c r="O383" s="326">
        <f t="shared" si="250"/>
        <v>1.0016492211610967E-3</v>
      </c>
      <c r="P383" s="330">
        <f t="shared" ref="P383:P446" si="271">IF(H383&gt;0, $C$54*$L$55*$L$55*M383*M383/(($B$19*(B383-C383))^0.333)*1000,"")</f>
        <v>33.84655757875295</v>
      </c>
      <c r="Q383" s="326">
        <f t="shared" si="251"/>
        <v>1.3465090611711474</v>
      </c>
      <c r="R383" s="276">
        <f>IF(H383&gt;0, rate1(1,$L$52,$L$51,$L$54,L383,$L$53,$L$50,P383),"")</f>
        <v>2352.9626393890362</v>
      </c>
      <c r="S383" s="321">
        <f t="shared" si="252"/>
        <v>0.57131889976107353</v>
      </c>
      <c r="T383" s="321">
        <f t="shared" si="253"/>
        <v>6.6022157486937599E-2</v>
      </c>
      <c r="U383" s="326">
        <f t="shared" si="254"/>
        <v>1.9834111672946002</v>
      </c>
      <c r="V383" s="334">
        <f t="shared" si="255"/>
        <v>1.9834111672946002</v>
      </c>
      <c r="W383" s="326">
        <f t="shared" si="256"/>
        <v>2.3669357354361154E-4</v>
      </c>
      <c r="X383" s="326">
        <f t="shared" si="257"/>
        <v>0.6947340083310678</v>
      </c>
      <c r="Y383" s="326">
        <f t="shared" ref="Y383:Y446" si="272">IF(H383&gt;0, $C$54*$L$55*$L$55*V383*V383/(($B$19*(B383-C383))^0.333)*1000,"")</f>
        <v>33.507825037712742</v>
      </c>
      <c r="Z383" s="107">
        <f>IF(H383&gt;0, rate1(1,$L$52,$L$51,$L$54,U383,$L$53,$L$50,Y383),"")</f>
        <v>2334.9127498035136</v>
      </c>
      <c r="AA383" s="334">
        <f t="shared" si="258"/>
        <v>0.29705183839458393</v>
      </c>
      <c r="AB383" s="334">
        <f t="shared" si="259"/>
        <v>3.3671554528721292E-4</v>
      </c>
      <c r="AC383" s="326">
        <f t="shared" si="260"/>
        <v>6.6022157486937599E-2</v>
      </c>
      <c r="AD383" s="326">
        <f t="shared" si="261"/>
        <v>0.30292860399112187</v>
      </c>
      <c r="AE383" s="326">
        <f t="shared" si="262"/>
        <v>388.47616553779312</v>
      </c>
      <c r="AF383" s="326">
        <f t="shared" si="263"/>
        <v>1014.4032635191619</v>
      </c>
      <c r="AG383" s="326">
        <f t="shared" si="264"/>
        <v>1012.9869303898721</v>
      </c>
      <c r="AH383" s="326">
        <f t="shared" si="265"/>
        <v>2.0035303634775672</v>
      </c>
      <c r="AI383" s="326">
        <f t="shared" si="266"/>
        <v>28.059160983567818</v>
      </c>
      <c r="AJ383" s="391">
        <f t="shared" si="267"/>
        <v>1.668204852084743</v>
      </c>
      <c r="AK383" s="335">
        <f t="shared" si="268"/>
        <v>0.5244285270873974</v>
      </c>
      <c r="AL383" s="41">
        <f t="shared" si="269"/>
        <v>0.25213003496907738</v>
      </c>
      <c r="AM383" s="8" cm="1">
        <f t="array" ref="AM383">Balance($B$8,$B$11,$B$12,$H$7,B383,AK383,AL383)</f>
        <v>5.6105635837570071</v>
      </c>
      <c r="AN383" s="8" cm="1">
        <f t="array" ref="AN383">getStorageByWaterLevel(B382)</f>
        <v>2.8853157955534328</v>
      </c>
    </row>
    <row r="384" spans="2:40" x14ac:dyDescent="0.25">
      <c r="B384" s="326">
        <f t="shared" si="238"/>
        <v>1014.4032635191619</v>
      </c>
      <c r="C384" s="326">
        <f t="shared" si="239"/>
        <v>1012.9869303898721</v>
      </c>
      <c r="D384" s="326">
        <f t="shared" si="240"/>
        <v>2.0035303634775672</v>
      </c>
      <c r="E384" s="326">
        <f t="shared" si="270"/>
        <v>19.465367399254241</v>
      </c>
      <c r="F384" s="326">
        <f t="shared" si="241"/>
        <v>19.465367399254241</v>
      </c>
      <c r="G384" s="326">
        <f t="shared" si="242"/>
        <v>45.533757818031468</v>
      </c>
      <c r="H384" s="311">
        <f t="shared" si="243"/>
        <v>0.02</v>
      </c>
      <c r="I384" s="326">
        <f t="shared" si="244"/>
        <v>1.1330665034318372</v>
      </c>
      <c r="J384" s="326">
        <f t="shared" si="245"/>
        <v>42.18</v>
      </c>
      <c r="K384" s="333">
        <f t="shared" si="246"/>
        <v>1</v>
      </c>
      <c r="L384" s="321">
        <f t="shared" si="247"/>
        <v>2.0235303634775672</v>
      </c>
      <c r="M384" s="321">
        <f t="shared" si="248"/>
        <v>2.0135303634775674</v>
      </c>
      <c r="N384" s="326">
        <f t="shared" si="249"/>
        <v>2.8591253094317981E-2</v>
      </c>
      <c r="O384" s="326">
        <f t="shared" si="250"/>
        <v>1.0016492211610967E-3</v>
      </c>
      <c r="P384" s="330">
        <f t="shared" si="271"/>
        <v>34.301878376604272</v>
      </c>
      <c r="Q384" s="326">
        <f t="shared" si="251"/>
        <v>2.6777747085652521</v>
      </c>
      <c r="R384" s="276">
        <f>IF(H384&gt;0, rate1(1,$L$52,$L$51,$L$54,L384,$L$53,$L$50,P384),"")</f>
        <v>2377.0916056326018</v>
      </c>
      <c r="S384" s="321">
        <f t="shared" si="252"/>
        <v>1.1246372377427289</v>
      </c>
      <c r="T384" s="321">
        <f t="shared" si="253"/>
        <v>-0.22939575372598411</v>
      </c>
      <c r="U384" s="326">
        <f t="shared" si="254"/>
        <v>2.0035303634775672</v>
      </c>
      <c r="V384" s="334">
        <f t="shared" si="255"/>
        <v>2.0035303634775672</v>
      </c>
      <c r="W384" s="326">
        <f t="shared" si="256"/>
        <v>2.4151984172116059E-4</v>
      </c>
      <c r="X384" s="326">
        <f t="shared" si="257"/>
        <v>2.0127433396139125</v>
      </c>
      <c r="Y384" s="326">
        <f t="shared" si="272"/>
        <v>33.962010644297017</v>
      </c>
      <c r="Z384" s="107">
        <f>IF(H384&gt;0, rate1(1,$L$52,$L$51,$L$54,U384,$L$53,$L$50,Y384),"")</f>
        <v>2359.095326072566</v>
      </c>
      <c r="AA384" s="334">
        <f t="shared" si="258"/>
        <v>0.85177963094849396</v>
      </c>
      <c r="AB384" s="334">
        <f t="shared" si="259"/>
        <v>1.6294645821400789E-3</v>
      </c>
      <c r="AC384" s="326">
        <f t="shared" si="260"/>
        <v>1.6294645821400789E-3</v>
      </c>
      <c r="AD384" s="326">
        <f t="shared" si="261"/>
        <v>12.273970369906865</v>
      </c>
      <c r="AE384" s="326">
        <f t="shared" si="262"/>
        <v>353.90257911901529</v>
      </c>
      <c r="AF384" s="326">
        <f t="shared" si="263"/>
        <v>1014.430225307674</v>
      </c>
      <c r="AG384" s="326">
        <f t="shared" si="264"/>
        <v>1012.9853009252899</v>
      </c>
      <c r="AH384" s="326">
        <f t="shared" si="265"/>
        <v>2.0236517712169331</v>
      </c>
      <c r="AI384" s="326">
        <f t="shared" si="266"/>
        <v>0.68548665868787118</v>
      </c>
      <c r="AJ384" s="391">
        <f t="shared" si="267"/>
        <v>1.6683952650454896</v>
      </c>
      <c r="AK384" s="335">
        <f t="shared" si="268"/>
        <v>0.52566843266977914</v>
      </c>
      <c r="AL384" s="41">
        <f t="shared" si="269"/>
        <v>0.25331357037936425</v>
      </c>
      <c r="AM384" s="8" cm="1">
        <f t="array" ref="AM384">Balance($B$8,$B$11,$B$12,$H$7,B384,AK384,AL384)</f>
        <v>5.6297444114425756</v>
      </c>
      <c r="AN384" s="8" cm="1">
        <f t="array" ref="AN384">getStorageByWaterLevel(B383)</f>
        <v>2.8985738315142648</v>
      </c>
    </row>
    <row r="385" spans="2:40" x14ac:dyDescent="0.25">
      <c r="B385" s="326">
        <f t="shared" si="238"/>
        <v>1014.430225307674</v>
      </c>
      <c r="C385" s="326">
        <f t="shared" si="239"/>
        <v>1012.9853009252899</v>
      </c>
      <c r="D385" s="326">
        <f t="shared" si="240"/>
        <v>2.0236517712169331</v>
      </c>
      <c r="E385" s="326">
        <f t="shared" si="270"/>
        <v>19.465367399254241</v>
      </c>
      <c r="F385" s="326">
        <f t="shared" si="241"/>
        <v>19.465367399254241</v>
      </c>
      <c r="G385" s="326">
        <f t="shared" si="242"/>
        <v>44.205125010690864</v>
      </c>
      <c r="H385" s="311">
        <f t="shared" si="243"/>
        <v>0.02</v>
      </c>
      <c r="I385" s="326">
        <f t="shared" si="244"/>
        <v>1.1559395059072812</v>
      </c>
      <c r="J385" s="326">
        <f t="shared" si="245"/>
        <v>42.18</v>
      </c>
      <c r="K385" s="333">
        <f t="shared" si="246"/>
        <v>-1</v>
      </c>
      <c r="L385" s="321">
        <f t="shared" si="247"/>
        <v>2.0036517712169331</v>
      </c>
      <c r="M385" s="321">
        <f t="shared" si="248"/>
        <v>2.0136517712169333</v>
      </c>
      <c r="N385" s="326">
        <f t="shared" si="249"/>
        <v>-2.8246198174529891E-2</v>
      </c>
      <c r="O385" s="326">
        <f t="shared" si="250"/>
        <v>1.0016492211610967E-3</v>
      </c>
      <c r="P385" s="330">
        <f t="shared" si="271"/>
        <v>34.078457698629535</v>
      </c>
      <c r="Q385" s="326">
        <f t="shared" si="251"/>
        <v>2.6858894251382992</v>
      </c>
      <c r="R385" s="276">
        <f>IF(H385&gt;0, rate1(1,$L$52,$L$51,$L$54,L385,$L$53,$L$50,P385),"")</f>
        <v>2365.2708560992382</v>
      </c>
      <c r="S385" s="321">
        <f t="shared" si="252"/>
        <v>1.1336828870788132</v>
      </c>
      <c r="T385" s="321">
        <f t="shared" si="253"/>
        <v>0.21129255054072299</v>
      </c>
      <c r="U385" s="326">
        <f t="shared" si="254"/>
        <v>2.0236517712169331</v>
      </c>
      <c r="V385" s="334">
        <f t="shared" si="255"/>
        <v>2.0236517712169331</v>
      </c>
      <c r="W385" s="326">
        <f t="shared" si="256"/>
        <v>2.4639535778536725E-4</v>
      </c>
      <c r="X385" s="326">
        <f t="shared" si="257"/>
        <v>3.3576401341872213</v>
      </c>
      <c r="Y385" s="326">
        <f t="shared" si="272"/>
        <v>34.417772338178189</v>
      </c>
      <c r="Z385" s="107">
        <f>IF(H385&gt;0, rate1(1,$L$52,$L$51,$L$54,U385,$L$53,$L$50,Y385),"")</f>
        <v>2383.2089209618371</v>
      </c>
      <c r="AA385" s="334">
        <f t="shared" si="258"/>
        <v>1.4065538824789672</v>
      </c>
      <c r="AB385" s="334">
        <f t="shared" si="259"/>
        <v>-6.0605830716206328E-4</v>
      </c>
      <c r="AC385" s="326">
        <f t="shared" si="260"/>
        <v>0.21129255054072299</v>
      </c>
      <c r="AD385" s="326">
        <f t="shared" si="261"/>
        <v>-9.4655490450645807E-2</v>
      </c>
      <c r="AE385" s="326">
        <f t="shared" si="262"/>
        <v>-116.17986851402287</v>
      </c>
      <c r="AF385" s="326">
        <f t="shared" si="263"/>
        <v>1014.1906865589588</v>
      </c>
      <c r="AG385" s="326">
        <f t="shared" si="264"/>
        <v>1012.7740083747492</v>
      </c>
      <c r="AH385" s="326">
        <f t="shared" si="265"/>
        <v>2.0037744041955854</v>
      </c>
      <c r="AI385" s="326">
        <f t="shared" si="266"/>
        <v>89.331228174511409</v>
      </c>
      <c r="AJ385" s="391">
        <f t="shared" si="267"/>
        <v>1.6932094950939651</v>
      </c>
      <c r="AK385" s="335">
        <f t="shared" si="268"/>
        <v>0.52569964545328329</v>
      </c>
      <c r="AL385" s="41">
        <f t="shared" si="269"/>
        <v>0.25334248420662769</v>
      </c>
      <c r="AM385" s="8" cm="1">
        <f t="array" ref="AM385">Balance($B$8,$B$11,$B$12,$H$7,B385,AK385,AL385)</f>
        <v>5.6063132150675496</v>
      </c>
      <c r="AN385" s="8" cm="1">
        <f t="array" ref="AN385">getStorageByWaterLevel(B384)</f>
        <v>2.9155567860767602</v>
      </c>
    </row>
    <row r="386" spans="2:40" x14ac:dyDescent="0.25">
      <c r="B386" s="326">
        <f t="shared" si="238"/>
        <v>1014.1906865589588</v>
      </c>
      <c r="C386" s="326">
        <f t="shared" si="239"/>
        <v>1012.7740083747492</v>
      </c>
      <c r="D386" s="326">
        <f t="shared" si="240"/>
        <v>2.0037744041955854</v>
      </c>
      <c r="E386" s="326">
        <f t="shared" si="270"/>
        <v>19.465367399254241</v>
      </c>
      <c r="F386" s="326">
        <f t="shared" si="241"/>
        <v>19.465367399254241</v>
      </c>
      <c r="G386" s="326">
        <f t="shared" si="242"/>
        <v>42.902450023336918</v>
      </c>
      <c r="H386" s="311">
        <f t="shared" si="243"/>
        <v>0.02</v>
      </c>
      <c r="I386" s="326">
        <f t="shared" si="244"/>
        <v>1.1333425473676471</v>
      </c>
      <c r="J386" s="326">
        <f t="shared" si="245"/>
        <v>42.18</v>
      </c>
      <c r="K386" s="333">
        <f t="shared" si="246"/>
        <v>-1</v>
      </c>
      <c r="L386" s="321">
        <f t="shared" si="247"/>
        <v>1.9837744041955854</v>
      </c>
      <c r="M386" s="321">
        <f t="shared" si="248"/>
        <v>1.9937744041955854</v>
      </c>
      <c r="N386" s="326">
        <f t="shared" si="249"/>
        <v>-2.7970452473308871E-2</v>
      </c>
      <c r="O386" s="326">
        <f t="shared" si="250"/>
        <v>1.0016492211610967E-3</v>
      </c>
      <c r="P386" s="330">
        <f t="shared" si="271"/>
        <v>33.629339715860297</v>
      </c>
      <c r="Q386" s="326">
        <f t="shared" si="251"/>
        <v>1.3703074360184715</v>
      </c>
      <c r="R386" s="276">
        <f>IF(H386&gt;0, rate1(1,$L$52,$L$51,$L$54,L386,$L$53,$L$50,P386),"")</f>
        <v>2341.3976407876485</v>
      </c>
      <c r="S386" s="321">
        <f t="shared" si="252"/>
        <v>0.5842882871197026</v>
      </c>
      <c r="T386" s="321">
        <f t="shared" si="253"/>
        <v>-6.7283291778124268E-2</v>
      </c>
      <c r="U386" s="326">
        <f t="shared" si="254"/>
        <v>2.0037744041955854</v>
      </c>
      <c r="V386" s="334">
        <f t="shared" si="255"/>
        <v>2.0037744041955854</v>
      </c>
      <c r="W386" s="326">
        <f t="shared" si="256"/>
        <v>2.4157868212215661E-4</v>
      </c>
      <c r="X386" s="326">
        <f t="shared" si="257"/>
        <v>2.0288940444631223</v>
      </c>
      <c r="Y386" s="326">
        <f t="shared" si="272"/>
        <v>33.967529187193897</v>
      </c>
      <c r="Z386" s="107">
        <f>IF(H386&gt;0, rate1(1,$L$52,$L$51,$L$54,U386,$L$53,$L$50,Y386),"")</f>
        <v>2359.3882161461274</v>
      </c>
      <c r="AA386" s="334">
        <f t="shared" si="258"/>
        <v>0.85850791530376369</v>
      </c>
      <c r="AB386" s="334">
        <f t="shared" si="259"/>
        <v>1.7073653458480891E-3</v>
      </c>
      <c r="AC386" s="326">
        <f t="shared" si="260"/>
        <v>1.7073653458480891E-3</v>
      </c>
      <c r="AD386" s="326">
        <f t="shared" si="261"/>
        <v>-11.713954513973999</v>
      </c>
      <c r="AE386" s="326">
        <f t="shared" si="262"/>
        <v>-109.10144236593017</v>
      </c>
      <c r="AF386" s="326">
        <f t="shared" si="263"/>
        <v>1014.1610087411397</v>
      </c>
      <c r="AG386" s="326">
        <f t="shared" si="264"/>
        <v>1012.7723010094033</v>
      </c>
      <c r="AH386" s="326">
        <f t="shared" si="265"/>
        <v>1.9838948424367591</v>
      </c>
      <c r="AI386" s="326">
        <f t="shared" si="266"/>
        <v>0.72920776723501335</v>
      </c>
      <c r="AJ386" s="391">
        <f t="shared" si="267"/>
        <v>1.693412052807086</v>
      </c>
      <c r="AK386" s="335">
        <f t="shared" si="268"/>
        <v>0.52964854356209612</v>
      </c>
      <c r="AL386" s="41">
        <f t="shared" si="269"/>
        <v>0.25711047541102861</v>
      </c>
      <c r="AM386" s="8" cm="1">
        <f t="array" ref="AM386">Balance($B$8,$B$11,$B$12,$H$7,B386,AK386,AL386)</f>
        <v>5.770240470631272</v>
      </c>
      <c r="AN386" s="8" cm="1">
        <f t="array" ref="AN386">getStorageByWaterLevel(B385)</f>
        <v>2.9034124354871205</v>
      </c>
    </row>
    <row r="387" spans="2:40" x14ac:dyDescent="0.25">
      <c r="B387" s="326">
        <f t="shared" si="238"/>
        <v>1014.1610087411397</v>
      </c>
      <c r="C387" s="326">
        <f t="shared" si="239"/>
        <v>1012.7723010094033</v>
      </c>
      <c r="D387" s="326">
        <f t="shared" si="240"/>
        <v>1.9838948424367591</v>
      </c>
      <c r="E387" s="326">
        <f t="shared" si="270"/>
        <v>19.465367399254241</v>
      </c>
      <c r="F387" s="326">
        <f t="shared" si="241"/>
        <v>19.465367399254241</v>
      </c>
      <c r="G387" s="326">
        <f t="shared" si="242"/>
        <v>44.220990108862104</v>
      </c>
      <c r="H387" s="311">
        <f t="shared" si="243"/>
        <v>0.02</v>
      </c>
      <c r="I387" s="326">
        <f t="shared" si="244"/>
        <v>1.1109661853890429</v>
      </c>
      <c r="J387" s="326">
        <f t="shared" si="245"/>
        <v>42.18</v>
      </c>
      <c r="K387" s="333">
        <f t="shared" si="246"/>
        <v>1</v>
      </c>
      <c r="L387" s="321">
        <f t="shared" si="247"/>
        <v>2.0038948424367589</v>
      </c>
      <c r="M387" s="321">
        <f t="shared" si="248"/>
        <v>1.9938948424367591</v>
      </c>
      <c r="N387" s="326">
        <f t="shared" si="249"/>
        <v>2.8309393478638256E-2</v>
      </c>
      <c r="O387" s="326">
        <f t="shared" si="250"/>
        <v>1.0016492211610967E-3</v>
      </c>
      <c r="P387" s="330">
        <f t="shared" si="271"/>
        <v>33.857485818513005</v>
      </c>
      <c r="Q387" s="326">
        <f t="shared" si="251"/>
        <v>1.3782001634029299</v>
      </c>
      <c r="R387" s="276">
        <f>IF(H387&gt;0, rate1(1,$L$52,$L$51,$L$54,L387,$L$53,$L$50,P387),"")</f>
        <v>2353.5435522087992</v>
      </c>
      <c r="S387" s="321">
        <f t="shared" si="252"/>
        <v>0.58462098467410029</v>
      </c>
      <c r="T387" s="321">
        <f t="shared" si="253"/>
        <v>6.8153162374914769E-2</v>
      </c>
      <c r="U387" s="326">
        <f t="shared" si="254"/>
        <v>1.9838948424367588</v>
      </c>
      <c r="V387" s="334">
        <f t="shared" si="255"/>
        <v>1.9838948424367588</v>
      </c>
      <c r="W387" s="326">
        <f t="shared" si="256"/>
        <v>2.3680902792655445E-4</v>
      </c>
      <c r="X387" s="326">
        <f t="shared" si="257"/>
        <v>0.72610798795410147</v>
      </c>
      <c r="Y387" s="326">
        <f t="shared" si="272"/>
        <v>33.518725897854985</v>
      </c>
      <c r="Z387" s="107">
        <f>IF(H387&gt;0, rate1(1,$L$52,$L$51,$L$54,U387,$L$53,$L$50,Y387),"")</f>
        <v>2335.4949459146465</v>
      </c>
      <c r="AA387" s="334">
        <f t="shared" si="258"/>
        <v>0.31038921675878839</v>
      </c>
      <c r="AB387" s="334">
        <f t="shared" si="259"/>
        <v>3.4339519288480082E-4</v>
      </c>
      <c r="AC387" s="326">
        <f t="shared" si="260"/>
        <v>6.8153162374914769E-2</v>
      </c>
      <c r="AD387" s="326">
        <f t="shared" si="261"/>
        <v>0.29345666881866406</v>
      </c>
      <c r="AE387" s="326">
        <f t="shared" si="262"/>
        <v>343.75380703641628</v>
      </c>
      <c r="AF387" s="326">
        <f t="shared" si="263"/>
        <v>1014.1211649722434</v>
      </c>
      <c r="AG387" s="326">
        <f t="shared" si="264"/>
        <v>1012.7041478470285</v>
      </c>
      <c r="AH387" s="326">
        <f t="shared" si="265"/>
        <v>2.0040140919034335</v>
      </c>
      <c r="AI387" s="326">
        <f t="shared" si="266"/>
        <v>28.957680562551335</v>
      </c>
      <c r="AJ387" s="391">
        <f t="shared" si="267"/>
        <v>1.7014558529633501</v>
      </c>
      <c r="AK387" s="335">
        <f t="shared" si="268"/>
        <v>0.52967982836188654</v>
      </c>
      <c r="AL387" s="41">
        <f t="shared" si="269"/>
        <v>0.25714123339465056</v>
      </c>
      <c r="AM387" s="8" cm="1">
        <f t="array" ref="AM387">Balance($B$8,$B$11,$B$12,$H$7,B387,AK387,AL387)</f>
        <v>5.7956080825022944</v>
      </c>
      <c r="AN387" s="8" cm="1">
        <f t="array" ref="AN387">getStorageByWaterLevel(B386)</f>
        <v>3.0121941203945575</v>
      </c>
    </row>
    <row r="388" spans="2:40" x14ac:dyDescent="0.25">
      <c r="B388" s="326">
        <f t="shared" si="238"/>
        <v>1014.1211649722434</v>
      </c>
      <c r="C388" s="326">
        <f t="shared" si="239"/>
        <v>1012.7041478470285</v>
      </c>
      <c r="D388" s="326">
        <f t="shared" si="240"/>
        <v>2.0040140919034335</v>
      </c>
      <c r="E388" s="326">
        <f t="shared" si="270"/>
        <v>19.465367399254241</v>
      </c>
      <c r="F388" s="326">
        <f t="shared" si="241"/>
        <v>19.465367399254241</v>
      </c>
      <c r="G388" s="326">
        <f t="shared" si="242"/>
        <v>45.566422017776404</v>
      </c>
      <c r="H388" s="311">
        <f t="shared" si="243"/>
        <v>0.02</v>
      </c>
      <c r="I388" s="326">
        <f t="shared" si="244"/>
        <v>1.133613700171918</v>
      </c>
      <c r="J388" s="326">
        <f t="shared" si="245"/>
        <v>42.18</v>
      </c>
      <c r="K388" s="333">
        <f t="shared" si="246"/>
        <v>1</v>
      </c>
      <c r="L388" s="321">
        <f t="shared" si="247"/>
        <v>2.0240140919034335</v>
      </c>
      <c r="M388" s="321">
        <f t="shared" si="248"/>
        <v>2.0140140919034337</v>
      </c>
      <c r="N388" s="326">
        <f t="shared" si="249"/>
        <v>2.8598197397236014E-2</v>
      </c>
      <c r="O388" s="326">
        <f t="shared" si="250"/>
        <v>1.0016492211610967E-3</v>
      </c>
      <c r="P388" s="330">
        <f t="shared" si="271"/>
        <v>34.312844445997271</v>
      </c>
      <c r="Q388" s="326">
        <f t="shared" si="251"/>
        <v>2.7101122305105676</v>
      </c>
      <c r="R388" s="276">
        <f>IF(H388&gt;0, rate1(1,$L$52,$L$51,$L$54,L388,$L$53,$L$50,P388),"")</f>
        <v>2377.6708565146009</v>
      </c>
      <c r="S388" s="321">
        <f t="shared" si="252"/>
        <v>1.1379413630097961</v>
      </c>
      <c r="T388" s="321">
        <f t="shared" si="253"/>
        <v>-0.20732140652550371</v>
      </c>
      <c r="U388" s="326">
        <f t="shared" si="254"/>
        <v>2.0040140919034335</v>
      </c>
      <c r="V388" s="334">
        <f t="shared" si="255"/>
        <v>2.0040140919034335</v>
      </c>
      <c r="W388" s="326">
        <f t="shared" si="256"/>
        <v>2.4163647995134596E-4</v>
      </c>
      <c r="X388" s="326">
        <f t="shared" si="257"/>
        <v>2.0447604953288092</v>
      </c>
      <c r="Y388" s="326">
        <f t="shared" si="272"/>
        <v>33.972949513094925</v>
      </c>
      <c r="Z388" s="107">
        <f>IF(H388&gt;0, rate1(1,$L$52,$L$51,$L$54,U388,$L$53,$L$50,Y388),"")</f>
        <v>2359.6758716126005</v>
      </c>
      <c r="AA388" s="334">
        <f t="shared" si="258"/>
        <v>0.86511618398867007</v>
      </c>
      <c r="AB388" s="334">
        <f t="shared" si="259"/>
        <v>1.7914416057968664E-3</v>
      </c>
      <c r="AC388" s="326">
        <f t="shared" si="260"/>
        <v>1.7914416057968664E-3</v>
      </c>
      <c r="AD388" s="326">
        <f t="shared" si="261"/>
        <v>11.164193091911377</v>
      </c>
      <c r="AE388" s="326">
        <f t="shared" si="262"/>
        <v>310.83845799142694</v>
      </c>
      <c r="AF388" s="326">
        <f t="shared" si="263"/>
        <v>1014.1479717280348</v>
      </c>
      <c r="AG388" s="326">
        <f t="shared" si="264"/>
        <v>1012.7023564054227</v>
      </c>
      <c r="AH388" s="326">
        <f t="shared" si="265"/>
        <v>2.0241355526940512</v>
      </c>
      <c r="AI388" s="326">
        <f t="shared" si="266"/>
        <v>0.75344390115582238</v>
      </c>
      <c r="AJ388" s="391">
        <f t="shared" si="267"/>
        <v>1.7016651429358933</v>
      </c>
      <c r="AK388" s="335">
        <f t="shared" si="268"/>
        <v>0.53096036566761873</v>
      </c>
      <c r="AL388" s="41">
        <f t="shared" si="269"/>
        <v>0.25836266836077898</v>
      </c>
      <c r="AM388" s="8" cm="1">
        <f t="array" ref="AM388">Balance($B$8,$B$11,$B$12,$H$7,B388,AK388,AL388)</f>
        <v>5.816262858968904</v>
      </c>
      <c r="AN388" s="8" cm="1">
        <f t="array" ref="AN388">getStorageByWaterLevel(B387)</f>
        <v>3.0258108266980495</v>
      </c>
    </row>
    <row r="389" spans="2:40" x14ac:dyDescent="0.25">
      <c r="B389" s="326">
        <f t="shared" si="238"/>
        <v>1014.1479717280348</v>
      </c>
      <c r="C389" s="326">
        <f t="shared" si="239"/>
        <v>1012.7023564054227</v>
      </c>
      <c r="D389" s="326">
        <f t="shared" si="240"/>
        <v>2.0241355526940512</v>
      </c>
      <c r="E389" s="326">
        <f t="shared" si="270"/>
        <v>19.465367399254241</v>
      </c>
      <c r="F389" s="326">
        <f t="shared" si="241"/>
        <v>19.465367399254241</v>
      </c>
      <c r="G389" s="326">
        <f t="shared" si="242"/>
        <v>44.23715427689848</v>
      </c>
      <c r="H389" s="311">
        <f t="shared" si="243"/>
        <v>0.02</v>
      </c>
      <c r="I389" s="326">
        <f t="shared" si="244"/>
        <v>1.1564922580896564</v>
      </c>
      <c r="J389" s="326">
        <f t="shared" si="245"/>
        <v>42.18</v>
      </c>
      <c r="K389" s="333">
        <f t="shared" si="246"/>
        <v>-1</v>
      </c>
      <c r="L389" s="321">
        <f t="shared" si="247"/>
        <v>2.0041355526940512</v>
      </c>
      <c r="M389" s="321">
        <f t="shared" si="248"/>
        <v>2.014135552694051</v>
      </c>
      <c r="N389" s="326">
        <f t="shared" si="249"/>
        <v>-2.8252908765616702E-2</v>
      </c>
      <c r="O389" s="326">
        <f t="shared" si="250"/>
        <v>1.0016492211610967E-3</v>
      </c>
      <c r="P389" s="330">
        <f t="shared" si="271"/>
        <v>34.089407045505133</v>
      </c>
      <c r="Q389" s="326">
        <f t="shared" si="251"/>
        <v>2.7182343941626215</v>
      </c>
      <c r="R389" s="276">
        <f>IF(H389&gt;0, rate1(1,$L$52,$L$51,$L$54,L389,$L$53,$L$50,P389),"")</f>
        <v>2365.8510187871957</v>
      </c>
      <c r="S389" s="321">
        <f t="shared" si="252"/>
        <v>1.1470539709238654</v>
      </c>
      <c r="T389" s="321">
        <f t="shared" si="253"/>
        <v>0.19212611932964493</v>
      </c>
      <c r="U389" s="326">
        <f t="shared" si="254"/>
        <v>2.0241355526940512</v>
      </c>
      <c r="V389" s="334">
        <f t="shared" si="255"/>
        <v>2.0241355526940512</v>
      </c>
      <c r="W389" s="326">
        <f t="shared" si="256"/>
        <v>2.4651318018964474E-4</v>
      </c>
      <c r="X389" s="326">
        <f t="shared" si="257"/>
        <v>3.3903071189569118</v>
      </c>
      <c r="Y389" s="326">
        <f t="shared" si="272"/>
        <v>34.428748977124179</v>
      </c>
      <c r="Z389" s="107">
        <f>IF(H389&gt;0, rate1(1,$L$52,$L$51,$L$54,U389,$L$53,$L$50,Y389),"")</f>
        <v>2383.7877999329125</v>
      </c>
      <c r="AA389" s="334">
        <f t="shared" si="258"/>
        <v>1.4198935656208196</v>
      </c>
      <c r="AB389" s="334">
        <f t="shared" si="259"/>
        <v>-5.8708491954424433E-4</v>
      </c>
      <c r="AC389" s="326">
        <f t="shared" si="260"/>
        <v>0.19212611932964493</v>
      </c>
      <c r="AD389" s="326">
        <f t="shared" si="261"/>
        <v>-0.10409828746753859</v>
      </c>
      <c r="AE389" s="326">
        <f t="shared" si="262"/>
        <v>-116.2173381824899</v>
      </c>
      <c r="AF389" s="326">
        <f t="shared" si="263"/>
        <v>1013.9275926999395</v>
      </c>
      <c r="AG389" s="326">
        <f t="shared" si="264"/>
        <v>1012.5102302860931</v>
      </c>
      <c r="AH389" s="326">
        <f t="shared" si="265"/>
        <v>2.0042582389652122</v>
      </c>
      <c r="AI389" s="326">
        <f t="shared" si="266"/>
        <v>81.208037955041817</v>
      </c>
      <c r="AJ389" s="391">
        <f t="shared" si="267"/>
        <v>1.7242229312567383</v>
      </c>
      <c r="AK389" s="335">
        <f t="shared" si="268"/>
        <v>0.53099469741038552</v>
      </c>
      <c r="AL389" s="41">
        <f t="shared" si="269"/>
        <v>0.25839444862452976</v>
      </c>
      <c r="AM389" s="8" cm="1">
        <f t="array" ref="AM389">Balance($B$8,$B$11,$B$12,$H$7,B389,AK389,AL389)</f>
        <v>5.7926560689983342</v>
      </c>
      <c r="AN389" s="8" cm="1">
        <f t="array" ref="AN389">getStorageByWaterLevel(B388)</f>
        <v>3.0441400843829869</v>
      </c>
    </row>
    <row r="390" spans="2:40" x14ac:dyDescent="0.25">
      <c r="B390" s="326">
        <f t="shared" si="238"/>
        <v>1013.9275926999395</v>
      </c>
      <c r="C390" s="326">
        <f t="shared" si="239"/>
        <v>1012.5102302860931</v>
      </c>
      <c r="D390" s="326">
        <f t="shared" si="240"/>
        <v>2.0042582389652122</v>
      </c>
      <c r="E390" s="326">
        <f t="shared" si="270"/>
        <v>19.465367399254241</v>
      </c>
      <c r="F390" s="326">
        <f t="shared" si="241"/>
        <v>19.465367399254241</v>
      </c>
      <c r="G390" s="326">
        <f t="shared" si="242"/>
        <v>42.933850464882291</v>
      </c>
      <c r="H390" s="311">
        <f t="shared" si="243"/>
        <v>0.02</v>
      </c>
      <c r="I390" s="326">
        <f t="shared" si="244"/>
        <v>1.1338899310771013</v>
      </c>
      <c r="J390" s="326">
        <f t="shared" si="245"/>
        <v>42.18</v>
      </c>
      <c r="K390" s="333">
        <f t="shared" si="246"/>
        <v>-1</v>
      </c>
      <c r="L390" s="321">
        <f t="shared" si="247"/>
        <v>1.9842582389652121</v>
      </c>
      <c r="M390" s="321">
        <f t="shared" si="248"/>
        <v>1.9942582389652121</v>
      </c>
      <c r="N390" s="326">
        <f t="shared" si="249"/>
        <v>-2.7977164960923062E-2</v>
      </c>
      <c r="O390" s="326">
        <f t="shared" si="250"/>
        <v>1.0016492211610967E-3</v>
      </c>
      <c r="P390" s="330">
        <f t="shared" si="271"/>
        <v>33.640253958204831</v>
      </c>
      <c r="Q390" s="326">
        <f t="shared" si="251"/>
        <v>1.402020552702993</v>
      </c>
      <c r="R390" s="276">
        <f>IF(H390&gt;0, rate1(1,$L$52,$L$51,$L$54,L390,$L$53,$L$50,P390),"")</f>
        <v>2341.9795656998194</v>
      </c>
      <c r="S390" s="321">
        <f t="shared" si="252"/>
        <v>0.59766196868610222</v>
      </c>
      <c r="T390" s="321">
        <f t="shared" si="253"/>
        <v>-6.9536466313063303E-2</v>
      </c>
      <c r="U390" s="326">
        <f t="shared" si="254"/>
        <v>2.0042582389652122</v>
      </c>
      <c r="V390" s="334">
        <f t="shared" si="255"/>
        <v>2.0042582389652122</v>
      </c>
      <c r="W390" s="326">
        <f t="shared" si="256"/>
        <v>2.4169536020490767E-4</v>
      </c>
      <c r="X390" s="326">
        <f t="shared" si="257"/>
        <v>2.0609260415589077</v>
      </c>
      <c r="Y390" s="326">
        <f t="shared" si="272"/>
        <v>33.978470905962041</v>
      </c>
      <c r="Z390" s="107">
        <f>IF(H390&gt;0, rate1(1,$L$52,$L$51,$L$54,U390,$L$53,$L$50,Y390),"")</f>
        <v>2359.9688684119101</v>
      </c>
      <c r="AA390" s="334">
        <f t="shared" si="258"/>
        <v>0.87184739705915915</v>
      </c>
      <c r="AB390" s="334">
        <f t="shared" si="259"/>
        <v>1.885996496820916E-3</v>
      </c>
      <c r="AC390" s="326">
        <f t="shared" si="260"/>
        <v>1.885996496820916E-3</v>
      </c>
      <c r="AD390" s="326">
        <f t="shared" si="261"/>
        <v>-10.604473568064687</v>
      </c>
      <c r="AE390" s="326">
        <f t="shared" si="262"/>
        <v>-108.24453138781509</v>
      </c>
      <c r="AF390" s="326">
        <f t="shared" si="263"/>
        <v>1013.8977295384817</v>
      </c>
      <c r="AG390" s="326">
        <f t="shared" si="264"/>
        <v>1012.5083442895963</v>
      </c>
      <c r="AH390" s="326">
        <f t="shared" si="265"/>
        <v>1.984378730747383</v>
      </c>
      <c r="AI390" s="326">
        <f t="shared" si="266"/>
        <v>0.80530015054053272</v>
      </c>
      <c r="AJ390" s="391">
        <f t="shared" si="267"/>
        <v>1.7244466257429996</v>
      </c>
      <c r="AK390" s="335">
        <f t="shared" si="268"/>
        <v>0.53458710991392688</v>
      </c>
      <c r="AL390" s="41">
        <f t="shared" si="269"/>
        <v>0.26181980366547342</v>
      </c>
      <c r="AM390" s="8" cm="1">
        <f t="array" ref="AM390">Balance($B$8,$B$11,$B$12,$H$7,B390,AK390,AL390)</f>
        <v>5.9451679141740144</v>
      </c>
      <c r="AN390" s="8" cm="1">
        <f t="array" ref="AN390">getStorageByWaterLevel(B389)</f>
        <v>3.0318021350470561</v>
      </c>
    </row>
    <row r="391" spans="2:40" x14ac:dyDescent="0.25">
      <c r="B391" s="326">
        <f t="shared" si="238"/>
        <v>1013.8977295384817</v>
      </c>
      <c r="C391" s="326">
        <f t="shared" si="239"/>
        <v>1012.5083442895963</v>
      </c>
      <c r="D391" s="326">
        <f t="shared" si="240"/>
        <v>1.984378730747383</v>
      </c>
      <c r="E391" s="326">
        <f t="shared" si="270"/>
        <v>19.465367399254241</v>
      </c>
      <c r="F391" s="326">
        <f t="shared" si="241"/>
        <v>19.465367399254241</v>
      </c>
      <c r="G391" s="326">
        <f t="shared" si="242"/>
        <v>44.253034113398627</v>
      </c>
      <c r="H391" s="311">
        <f t="shared" si="243"/>
        <v>0.02</v>
      </c>
      <c r="I391" s="326">
        <f t="shared" si="244"/>
        <v>1.1115081991083571</v>
      </c>
      <c r="J391" s="326">
        <f t="shared" si="245"/>
        <v>42.18</v>
      </c>
      <c r="K391" s="333">
        <f t="shared" si="246"/>
        <v>1</v>
      </c>
      <c r="L391" s="321">
        <f t="shared" si="247"/>
        <v>2.004378730747383</v>
      </c>
      <c r="M391" s="321">
        <f t="shared" si="248"/>
        <v>1.994378730747383</v>
      </c>
      <c r="N391" s="326">
        <f t="shared" si="249"/>
        <v>2.8316338933484619E-2</v>
      </c>
      <c r="O391" s="326">
        <f t="shared" si="250"/>
        <v>1.0016492211610967E-3</v>
      </c>
      <c r="P391" s="330">
        <f t="shared" si="271"/>
        <v>33.86841975849795</v>
      </c>
      <c r="Q391" s="326">
        <f t="shared" si="251"/>
        <v>1.4099206217754201</v>
      </c>
      <c r="R391" s="276">
        <f>IF(H391&gt;0, rate1(1,$L$52,$L$51,$L$54,L391,$L$53,$L$50,P391),"")</f>
        <v>2354.1246797143208</v>
      </c>
      <c r="S391" s="321">
        <f t="shared" si="252"/>
        <v>0.59792889966779084</v>
      </c>
      <c r="T391" s="321">
        <f t="shared" si="253"/>
        <v>7.042619802837953E-2</v>
      </c>
      <c r="U391" s="326">
        <f t="shared" si="254"/>
        <v>1.984378730747383</v>
      </c>
      <c r="V391" s="334">
        <f t="shared" si="255"/>
        <v>1.984378730747383</v>
      </c>
      <c r="W391" s="326">
        <f t="shared" si="256"/>
        <v>2.3692456136359397E-4</v>
      </c>
      <c r="X391" s="326">
        <f t="shared" si="257"/>
        <v>0.75751110677275335</v>
      </c>
      <c r="Y391" s="326">
        <f t="shared" si="272"/>
        <v>33.529632450569721</v>
      </c>
      <c r="Z391" s="107">
        <f>IF(H391&gt;0, rate1(1,$L$52,$L$51,$L$54,U391,$L$53,$L$50,Y391),"")</f>
        <v>2336.077357553118</v>
      </c>
      <c r="AA391" s="334">
        <f t="shared" si="258"/>
        <v>0.32373237040528752</v>
      </c>
      <c r="AB391" s="334">
        <f t="shared" si="259"/>
        <v>3.503414195731695E-4</v>
      </c>
      <c r="AC391" s="326">
        <f t="shared" si="260"/>
        <v>7.042619802837953E-2</v>
      </c>
      <c r="AD391" s="326">
        <f t="shared" si="261"/>
        <v>0.28398522935940163</v>
      </c>
      <c r="AE391" s="326">
        <f t="shared" si="262"/>
        <v>301.15138584625623</v>
      </c>
      <c r="AF391" s="326">
        <f t="shared" si="263"/>
        <v>1013.8556196793868</v>
      </c>
      <c r="AG391" s="326">
        <f t="shared" si="264"/>
        <v>1012.4379180915679</v>
      </c>
      <c r="AH391" s="326">
        <f t="shared" si="265"/>
        <v>2.0044980335155063</v>
      </c>
      <c r="AI391" s="326">
        <f t="shared" si="266"/>
        <v>29.91608670315879</v>
      </c>
      <c r="AJ391" s="391">
        <f t="shared" si="267"/>
        <v>1.7327566498272102</v>
      </c>
      <c r="AK391" s="335">
        <f t="shared" si="268"/>
        <v>0.53462168455016956</v>
      </c>
      <c r="AL391" s="41">
        <f t="shared" si="269"/>
        <v>0.26185377122582321</v>
      </c>
      <c r="AM391" s="8" cm="1">
        <f t="array" ref="AM391">Balance($B$8,$B$11,$B$12,$H$7,B391,AK391,AL391)</f>
        <v>5.9709254107040932</v>
      </c>
      <c r="AN391" s="8" cm="1">
        <f t="array" ref="AN391">getStorageByWaterLevel(B390)</f>
        <v>3.1339755542155503</v>
      </c>
    </row>
    <row r="392" spans="2:40" x14ac:dyDescent="0.25">
      <c r="B392" s="326">
        <f t="shared" si="238"/>
        <v>1013.8556196793868</v>
      </c>
      <c r="C392" s="326">
        <f t="shared" si="239"/>
        <v>1012.4379180915679</v>
      </c>
      <c r="D392" s="326">
        <f t="shared" si="240"/>
        <v>2.0044980335155063</v>
      </c>
      <c r="E392" s="326">
        <f t="shared" si="270"/>
        <v>19.465367399254241</v>
      </c>
      <c r="F392" s="326">
        <f t="shared" si="241"/>
        <v>19.465367399254241</v>
      </c>
      <c r="G392" s="326">
        <f t="shared" si="242"/>
        <v>45.599116240699828</v>
      </c>
      <c r="H392" s="311">
        <f t="shared" si="243"/>
        <v>0.02</v>
      </c>
      <c r="I392" s="326">
        <f t="shared" si="244"/>
        <v>1.1341612702551174</v>
      </c>
      <c r="J392" s="326">
        <f t="shared" si="245"/>
        <v>42.18</v>
      </c>
      <c r="K392" s="333">
        <f t="shared" si="246"/>
        <v>1</v>
      </c>
      <c r="L392" s="321">
        <f t="shared" si="247"/>
        <v>2.0244980335155063</v>
      </c>
      <c r="M392" s="321">
        <f t="shared" si="248"/>
        <v>2.0144980335155065</v>
      </c>
      <c r="N392" s="326">
        <f t="shared" si="249"/>
        <v>2.8605144788786507E-2</v>
      </c>
      <c r="O392" s="326">
        <f t="shared" si="250"/>
        <v>1.0016492211610967E-3</v>
      </c>
      <c r="P392" s="330">
        <f t="shared" si="271"/>
        <v>34.323816226474747</v>
      </c>
      <c r="Q392" s="326">
        <f t="shared" si="251"/>
        <v>2.7424795518136733</v>
      </c>
      <c r="R392" s="276">
        <f>IF(H392&gt;0, rate1(1,$L$52,$L$51,$L$54,L392,$L$53,$L$50,P392),"")</f>
        <v>2378.2503209735933</v>
      </c>
      <c r="S392" s="321">
        <f t="shared" si="252"/>
        <v>1.1512514134566951</v>
      </c>
      <c r="T392" s="321">
        <f t="shared" si="253"/>
        <v>-0.18912315683566464</v>
      </c>
      <c r="U392" s="326">
        <f t="shared" si="254"/>
        <v>2.0044980335155063</v>
      </c>
      <c r="V392" s="334">
        <f t="shared" si="255"/>
        <v>2.0044980335155063</v>
      </c>
      <c r="W392" s="326">
        <f t="shared" si="256"/>
        <v>2.4175319776054138E-4</v>
      </c>
      <c r="X392" s="326">
        <f t="shared" si="257"/>
        <v>2.0768072320136213</v>
      </c>
      <c r="Y392" s="326">
        <f t="shared" si="272"/>
        <v>33.983894085332039</v>
      </c>
      <c r="Z392" s="107">
        <f>IF(H392&gt;0, rate1(1,$L$52,$L$51,$L$54,U392,$L$53,$L$50,Y392),"")</f>
        <v>2360.2566315640474</v>
      </c>
      <c r="AA392" s="334">
        <f t="shared" si="258"/>
        <v>0.87845860883169535</v>
      </c>
      <c r="AB392" s="334">
        <f t="shared" si="259"/>
        <v>1.9890606437585798E-3</v>
      </c>
      <c r="AC392" s="326">
        <f t="shared" si="260"/>
        <v>1.9890606437585798E-3</v>
      </c>
      <c r="AD392" s="326">
        <f t="shared" si="261"/>
        <v>10.054997600378583</v>
      </c>
      <c r="AE392" s="326">
        <f t="shared" si="262"/>
        <v>269.8605943053434</v>
      </c>
      <c r="AF392" s="326">
        <f t="shared" si="263"/>
        <v>1013.8822357635319</v>
      </c>
      <c r="AG392" s="326">
        <f t="shared" si="264"/>
        <v>1012.4359290309242</v>
      </c>
      <c r="AH392" s="326">
        <f t="shared" si="265"/>
        <v>2.0246195473751967</v>
      </c>
      <c r="AI392" s="326">
        <f t="shared" si="266"/>
        <v>0.83635462012439066</v>
      </c>
      <c r="AJ392" s="391">
        <f t="shared" si="267"/>
        <v>1.7329889705550225</v>
      </c>
      <c r="AK392" s="335">
        <f t="shared" si="268"/>
        <v>0.53594556215558387</v>
      </c>
      <c r="AL392" s="41">
        <f t="shared" si="269"/>
        <v>0.26311563176296243</v>
      </c>
      <c r="AM392" s="8" cm="1">
        <f t="array" ref="AM392">Balance($B$8,$B$11,$B$12,$H$7,B392,AK392,AL392)</f>
        <v>5.9931603710931256</v>
      </c>
      <c r="AN392" s="8" cm="1">
        <f t="array" ref="AN392">getStorageByWaterLevel(B391)</f>
        <v>3.1479510153423971</v>
      </c>
    </row>
    <row r="393" spans="2:40" x14ac:dyDescent="0.25">
      <c r="B393" s="326">
        <f t="shared" si="238"/>
        <v>1013.8822357635319</v>
      </c>
      <c r="C393" s="326">
        <f t="shared" si="239"/>
        <v>1012.4359290309242</v>
      </c>
      <c r="D393" s="326">
        <f t="shared" si="240"/>
        <v>2.0246195473751967</v>
      </c>
      <c r="E393" s="326">
        <f t="shared" si="270"/>
        <v>19.465367399254241</v>
      </c>
      <c r="F393" s="326">
        <f t="shared" si="241"/>
        <v>19.465367399254241</v>
      </c>
      <c r="G393" s="326">
        <f t="shared" si="242"/>
        <v>44.269213136028405</v>
      </c>
      <c r="H393" s="311">
        <f t="shared" si="243"/>
        <v>0.02</v>
      </c>
      <c r="I393" s="326">
        <f t="shared" si="244"/>
        <v>1.1570453860861563</v>
      </c>
      <c r="J393" s="326">
        <f t="shared" si="245"/>
        <v>42.18</v>
      </c>
      <c r="K393" s="333">
        <f t="shared" si="246"/>
        <v>-1</v>
      </c>
      <c r="L393" s="321">
        <f t="shared" si="247"/>
        <v>2.0046195473751967</v>
      </c>
      <c r="M393" s="321">
        <f t="shared" si="248"/>
        <v>2.0146195473751964</v>
      </c>
      <c r="N393" s="326">
        <f t="shared" si="249"/>
        <v>-2.8259622285898622E-2</v>
      </c>
      <c r="O393" s="326">
        <f t="shared" si="250"/>
        <v>1.0016492211610967E-3</v>
      </c>
      <c r="P393" s="330">
        <f t="shared" si="271"/>
        <v>34.100362099030548</v>
      </c>
      <c r="Q393" s="326">
        <f t="shared" si="251"/>
        <v>2.7506091698031767</v>
      </c>
      <c r="R393" s="276">
        <f>IF(H393&gt;0, rate1(1,$L$52,$L$51,$L$54,L393,$L$53,$L$50,P393),"")</f>
        <v>2366.431395612708</v>
      </c>
      <c r="S393" s="321">
        <f t="shared" si="252"/>
        <v>1.1604309684163712</v>
      </c>
      <c r="T393" s="321">
        <f t="shared" si="253"/>
        <v>0.17614817491193846</v>
      </c>
      <c r="U393" s="326">
        <f t="shared" si="254"/>
        <v>2.0246195473751967</v>
      </c>
      <c r="V393" s="334">
        <f t="shared" si="255"/>
        <v>2.0246195473751967</v>
      </c>
      <c r="W393" s="326">
        <f t="shared" si="256"/>
        <v>2.4663108269917799E-4</v>
      </c>
      <c r="X393" s="326">
        <f t="shared" si="257"/>
        <v>3.4230041294708045</v>
      </c>
      <c r="Y393" s="326">
        <f t="shared" si="272"/>
        <v>34.439731330368865</v>
      </c>
      <c r="Z393" s="107">
        <f>IF(H393&gt;0, rate1(1,$L$52,$L$51,$L$54,U393,$L$53,$L$50,Y393),"")</f>
        <v>2384.3668922089591</v>
      </c>
      <c r="AA393" s="334">
        <f t="shared" si="258"/>
        <v>1.433239215322101</v>
      </c>
      <c r="AB393" s="334">
        <f t="shared" si="259"/>
        <v>-5.6927229571269262E-4</v>
      </c>
      <c r="AC393" s="326">
        <f t="shared" si="260"/>
        <v>0.17614817491193846</v>
      </c>
      <c r="AD393" s="326">
        <f t="shared" si="261"/>
        <v>-0.1135407733290372</v>
      </c>
      <c r="AE393" s="326">
        <f t="shared" si="262"/>
        <v>-114.16522033685975</v>
      </c>
      <c r="AF393" s="326">
        <f t="shared" si="263"/>
        <v>1013.677827966334</v>
      </c>
      <c r="AG393" s="326">
        <f t="shared" si="264"/>
        <v>1012.2597808560122</v>
      </c>
      <c r="AH393" s="326">
        <f t="shared" si="265"/>
        <v>2.0047422869566538</v>
      </c>
      <c r="AI393" s="326">
        <f t="shared" si="266"/>
        <v>74.436206026725245</v>
      </c>
      <c r="AJ393" s="391">
        <f t="shared" si="267"/>
        <v>1.7536656944513351</v>
      </c>
      <c r="AK393" s="335">
        <f t="shared" si="268"/>
        <v>0.53598369918712541</v>
      </c>
      <c r="AL393" s="41">
        <f t="shared" si="269"/>
        <v>0.26315090920083928</v>
      </c>
      <c r="AM393" s="8" cm="1">
        <f t="array" ref="AM393">Balance($B$8,$B$11,$B$12,$H$7,B393,AK393,AL393)</f>
        <v>5.969424346089732</v>
      </c>
      <c r="AN393" s="8" cm="1">
        <f t="array" ref="AN393">getStorageByWaterLevel(B392)</f>
        <v>3.1677105010541591</v>
      </c>
    </row>
    <row r="394" spans="2:40" x14ac:dyDescent="0.25">
      <c r="B394" s="326">
        <f t="shared" si="238"/>
        <v>1013.677827966334</v>
      </c>
      <c r="C394" s="326">
        <f t="shared" si="239"/>
        <v>1012.2597808560122</v>
      </c>
      <c r="D394" s="326">
        <f t="shared" si="240"/>
        <v>2.0047422869566538</v>
      </c>
      <c r="E394" s="326">
        <f t="shared" si="270"/>
        <v>19.465367399254241</v>
      </c>
      <c r="F394" s="326">
        <f t="shared" si="241"/>
        <v>19.465367399254241</v>
      </c>
      <c r="G394" s="326">
        <f t="shared" si="242"/>
        <v>42.965280071722937</v>
      </c>
      <c r="H394" s="311">
        <f t="shared" si="243"/>
        <v>0.02</v>
      </c>
      <c r="I394" s="326">
        <f t="shared" si="244"/>
        <v>1.1344376882574581</v>
      </c>
      <c r="J394" s="326">
        <f t="shared" si="245"/>
        <v>42.18</v>
      </c>
      <c r="K394" s="333">
        <f t="shared" si="246"/>
        <v>-1</v>
      </c>
      <c r="L394" s="321">
        <f t="shared" si="247"/>
        <v>1.9847422869566538</v>
      </c>
      <c r="M394" s="321">
        <f t="shared" si="248"/>
        <v>1.9947422869566538</v>
      </c>
      <c r="N394" s="326">
        <f t="shared" si="249"/>
        <v>-2.7983880378481985E-2</v>
      </c>
      <c r="O394" s="326">
        <f t="shared" si="250"/>
        <v>1.0016492211610967E-3</v>
      </c>
      <c r="P394" s="330">
        <f t="shared" si="271"/>
        <v>33.651173897650679</v>
      </c>
      <c r="Q394" s="326">
        <f t="shared" si="251"/>
        <v>1.4337630470813068</v>
      </c>
      <c r="R394" s="276">
        <f>IF(H394&gt;0, rate1(1,$L$52,$L$51,$L$54,L394,$L$53,$L$50,P394),"")</f>
        <v>2342.5617058741641</v>
      </c>
      <c r="S394" s="321">
        <f t="shared" si="252"/>
        <v>0.61104146987868868</v>
      </c>
      <c r="T394" s="321">
        <f t="shared" si="253"/>
        <v>-7.194566569797084E-2</v>
      </c>
      <c r="U394" s="326">
        <f t="shared" si="254"/>
        <v>2.0047422869566538</v>
      </c>
      <c r="V394" s="334">
        <f t="shared" si="255"/>
        <v>2.0047422869566538</v>
      </c>
      <c r="W394" s="326">
        <f t="shared" si="256"/>
        <v>2.4181211789597867E-4</v>
      </c>
      <c r="X394" s="326">
        <f t="shared" si="257"/>
        <v>2.0929876341080202</v>
      </c>
      <c r="Y394" s="326">
        <f t="shared" si="272"/>
        <v>33.989418329487194</v>
      </c>
      <c r="Z394" s="107">
        <f>IF(H394&gt;0, rate1(1,$L$52,$L$51,$L$54,U394,$L$53,$L$50,Y394),"")</f>
        <v>2360.5497350999849</v>
      </c>
      <c r="AA394" s="334">
        <f t="shared" si="258"/>
        <v>0.88519275275130194</v>
      </c>
      <c r="AB394" s="334">
        <f t="shared" si="259"/>
        <v>2.1062443677632979E-3</v>
      </c>
      <c r="AC394" s="326">
        <f t="shared" si="260"/>
        <v>2.1062443677632979E-3</v>
      </c>
      <c r="AD394" s="326">
        <f t="shared" si="261"/>
        <v>-9.4955743531500918</v>
      </c>
      <c r="AE394" s="326">
        <f t="shared" si="262"/>
        <v>-105.26564915172803</v>
      </c>
      <c r="AF394" s="326">
        <f t="shared" si="263"/>
        <v>1013.6477378415877</v>
      </c>
      <c r="AG394" s="326">
        <f t="shared" si="264"/>
        <v>1012.2576746116445</v>
      </c>
      <c r="AH394" s="326">
        <f t="shared" si="265"/>
        <v>1.9848628322974278</v>
      </c>
      <c r="AI394" s="326">
        <f t="shared" si="266"/>
        <v>0.8991201224205615</v>
      </c>
      <c r="AJ394" s="391">
        <f t="shared" si="267"/>
        <v>1.7539154500408964</v>
      </c>
      <c r="AK394" s="335">
        <f t="shared" si="268"/>
        <v>0.53927893145675987</v>
      </c>
      <c r="AL394" s="41">
        <f t="shared" si="269"/>
        <v>0.26629062837104656</v>
      </c>
      <c r="AM394" s="8" cm="1">
        <f t="array" ref="AM394">Balance($B$8,$B$11,$B$12,$H$7,B394,AK394,AL394)</f>
        <v>6.1123716194688376</v>
      </c>
      <c r="AN394" s="8" cm="1">
        <f t="array" ref="AN394">getStorageByWaterLevel(B393)</f>
        <v>3.1552140803212834</v>
      </c>
    </row>
    <row r="395" spans="2:40" x14ac:dyDescent="0.25">
      <c r="B395" s="326">
        <f t="shared" si="238"/>
        <v>1013.6477378415877</v>
      </c>
      <c r="C395" s="326">
        <f t="shared" si="239"/>
        <v>1012.2576746116445</v>
      </c>
      <c r="D395" s="326">
        <f t="shared" si="240"/>
        <v>1.9848628322974278</v>
      </c>
      <c r="E395" s="326">
        <f t="shared" si="270"/>
        <v>19.465367399254241</v>
      </c>
      <c r="F395" s="326">
        <f t="shared" si="241"/>
        <v>19.465367399254241</v>
      </c>
      <c r="G395" s="326">
        <f t="shared" si="242"/>
        <v>44.285107725267068</v>
      </c>
      <c r="H395" s="311">
        <f t="shared" si="243"/>
        <v>0.02</v>
      </c>
      <c r="I395" s="326">
        <f t="shared" si="244"/>
        <v>1.112050583954624</v>
      </c>
      <c r="J395" s="326">
        <f t="shared" si="245"/>
        <v>42.18</v>
      </c>
      <c r="K395" s="333">
        <f t="shared" si="246"/>
        <v>1</v>
      </c>
      <c r="L395" s="321">
        <f t="shared" si="247"/>
        <v>2.0048628322974276</v>
      </c>
      <c r="M395" s="321">
        <f t="shared" si="248"/>
        <v>1.9948628322974278</v>
      </c>
      <c r="N395" s="326">
        <f t="shared" si="249"/>
        <v>2.8323287477241887E-2</v>
      </c>
      <c r="O395" s="326">
        <f t="shared" si="250"/>
        <v>1.0016492211610967E-3</v>
      </c>
      <c r="P395" s="330">
        <f t="shared" si="271"/>
        <v>33.879359401337069</v>
      </c>
      <c r="Q395" s="326">
        <f t="shared" si="251"/>
        <v>1.4416704650239254</v>
      </c>
      <c r="R395" s="276">
        <f>IF(H395&gt;0, rate1(1,$L$52,$L$51,$L$54,L395,$L$53,$L$50,P395),"")</f>
        <v>2354.7060219272998</v>
      </c>
      <c r="S395" s="321">
        <f t="shared" si="252"/>
        <v>0.61124264896331393</v>
      </c>
      <c r="T395" s="321">
        <f t="shared" si="253"/>
        <v>7.2855953467408752E-2</v>
      </c>
      <c r="U395" s="326">
        <f t="shared" si="254"/>
        <v>1.9848628322974275</v>
      </c>
      <c r="V395" s="334">
        <f t="shared" si="255"/>
        <v>1.9848628322974275</v>
      </c>
      <c r="W395" s="326">
        <f t="shared" si="256"/>
        <v>2.3704017390890897E-4</v>
      </c>
      <c r="X395" s="326">
        <f t="shared" si="257"/>
        <v>0.7889433933737422</v>
      </c>
      <c r="Y395" s="326">
        <f t="shared" si="272"/>
        <v>33.540544698486265</v>
      </c>
      <c r="Z395" s="107">
        <f>IF(H395&gt;0, rate1(1,$L$52,$L$51,$L$54,U395,$L$53,$L$50,Y395),"")</f>
        <v>2336.6599847408806</v>
      </c>
      <c r="AA395" s="334">
        <f t="shared" si="258"/>
        <v>0.33708130353410731</v>
      </c>
      <c r="AB395" s="334">
        <f t="shared" si="259"/>
        <v>3.5757050626660783E-4</v>
      </c>
      <c r="AC395" s="326">
        <f t="shared" si="260"/>
        <v>7.2855953467408752E-2</v>
      </c>
      <c r="AD395" s="326">
        <f t="shared" si="261"/>
        <v>0.27451428535550992</v>
      </c>
      <c r="AE395" s="326">
        <f t="shared" si="262"/>
        <v>260.66708075951061</v>
      </c>
      <c r="AF395" s="326">
        <f t="shared" si="263"/>
        <v>1013.6032051755976</v>
      </c>
      <c r="AG395" s="326">
        <f t="shared" si="264"/>
        <v>1012.1848186581771</v>
      </c>
      <c r="AH395" s="326">
        <f t="shared" si="265"/>
        <v>2.0049821883847221</v>
      </c>
      <c r="AI395" s="326">
        <f t="shared" si="266"/>
        <v>30.940572958562782</v>
      </c>
      <c r="AJ395" s="391">
        <f t="shared" si="267"/>
        <v>1.7625100536404972</v>
      </c>
      <c r="AK395" s="335">
        <f t="shared" si="268"/>
        <v>0.5393175624046378</v>
      </c>
      <c r="AL395" s="41">
        <f t="shared" si="269"/>
        <v>0.26632855325781024</v>
      </c>
      <c r="AM395" s="8" cm="1">
        <f t="array" ref="AM395">Balance($B$8,$B$11,$B$12,$H$7,B395,AK395,AL395)</f>
        <v>6.1385308004795354</v>
      </c>
      <c r="AN395" s="8" cm="1">
        <f t="array" ref="AN395">getStorageByWaterLevel(B394)</f>
        <v>3.251817659800774</v>
      </c>
    </row>
    <row r="396" spans="2:40" x14ac:dyDescent="0.25">
      <c r="B396" s="326">
        <f t="shared" si="238"/>
        <v>1013.6032051755976</v>
      </c>
      <c r="C396" s="326">
        <f t="shared" si="239"/>
        <v>1012.1848186581771</v>
      </c>
      <c r="D396" s="326">
        <f t="shared" si="240"/>
        <v>2.0049821883847221</v>
      </c>
      <c r="E396" s="326">
        <f t="shared" si="270"/>
        <v>19.465367399254241</v>
      </c>
      <c r="F396" s="326">
        <f t="shared" si="241"/>
        <v>19.465367399254241</v>
      </c>
      <c r="G396" s="326">
        <f t="shared" si="242"/>
        <v>45.631840515994583</v>
      </c>
      <c r="H396" s="311">
        <f t="shared" si="243"/>
        <v>0.02</v>
      </c>
      <c r="I396" s="326">
        <f t="shared" si="244"/>
        <v>1.1347092139364576</v>
      </c>
      <c r="J396" s="326">
        <f t="shared" si="245"/>
        <v>42.18</v>
      </c>
      <c r="K396" s="333">
        <f t="shared" si="246"/>
        <v>1</v>
      </c>
      <c r="L396" s="321">
        <f t="shared" si="247"/>
        <v>2.0249821883847221</v>
      </c>
      <c r="M396" s="321">
        <f t="shared" si="248"/>
        <v>2.0149821883847219</v>
      </c>
      <c r="N396" s="326">
        <f t="shared" si="249"/>
        <v>2.8612095270021953E-2</v>
      </c>
      <c r="O396" s="326">
        <f t="shared" si="250"/>
        <v>1.0016492211610967E-3</v>
      </c>
      <c r="P396" s="330">
        <f t="shared" si="271"/>
        <v>34.334793720665637</v>
      </c>
      <c r="Q396" s="326">
        <f t="shared" si="251"/>
        <v>2.7748767015133993</v>
      </c>
      <c r="R396" s="276">
        <f>IF(H396&gt;0, rate1(1,$L$52,$L$51,$L$54,L396,$L$53,$L$50,P396),"")</f>
        <v>2378.8299990309015</v>
      </c>
      <c r="S396" s="321">
        <f t="shared" si="252"/>
        <v>1.164567393345072</v>
      </c>
      <c r="T396" s="321">
        <f t="shared" si="253"/>
        <v>-0.17386248082587591</v>
      </c>
      <c r="U396" s="326">
        <f t="shared" si="254"/>
        <v>2.0049821883847221</v>
      </c>
      <c r="V396" s="334">
        <f t="shared" si="255"/>
        <v>2.0049821883847221</v>
      </c>
      <c r="W396" s="326">
        <f t="shared" si="256"/>
        <v>2.4186999520336983E-4</v>
      </c>
      <c r="X396" s="326">
        <f t="shared" si="257"/>
        <v>2.108883578558185</v>
      </c>
      <c r="Y396" s="326">
        <f t="shared" si="272"/>
        <v>33.994844363637348</v>
      </c>
      <c r="Z396" s="107">
        <f>IF(H396&gt;0, rate1(1,$L$52,$L$51,$L$54,U396,$L$53,$L$50,Y396),"")</f>
        <v>2360.837605948479</v>
      </c>
      <c r="AA396" s="334">
        <f t="shared" si="258"/>
        <v>0.89180690971776055</v>
      </c>
      <c r="AB396" s="334">
        <f t="shared" si="259"/>
        <v>2.2355401308199276E-3</v>
      </c>
      <c r="AC396" s="326">
        <f t="shared" si="260"/>
        <v>2.2355401308199276E-3</v>
      </c>
      <c r="AD396" s="326">
        <f t="shared" si="261"/>
        <v>8.9463837952506857</v>
      </c>
      <c r="AE396" s="326">
        <f t="shared" si="262"/>
        <v>230.96809223940471</v>
      </c>
      <c r="AF396" s="326">
        <f t="shared" si="263"/>
        <v>1013.6295817307368</v>
      </c>
      <c r="AG396" s="326">
        <f t="shared" si="264"/>
        <v>1012.1825831180462</v>
      </c>
      <c r="AH396" s="326">
        <f t="shared" si="265"/>
        <v>2.0251037553312088</v>
      </c>
      <c r="AI396" s="326">
        <f t="shared" si="266"/>
        <v>0.93976456145695653</v>
      </c>
      <c r="AJ396" s="391">
        <f t="shared" si="267"/>
        <v>1.7627710993520129</v>
      </c>
      <c r="AK396" s="335">
        <f t="shared" si="268"/>
        <v>0.5406877690111892</v>
      </c>
      <c r="AL396" s="41">
        <f t="shared" si="269"/>
        <v>0.2676336266252024</v>
      </c>
      <c r="AM396" s="8" cm="1">
        <f t="array" ref="AM396">Balance($B$8,$B$11,$B$12,$H$7,B396,AK396,AL396)</f>
        <v>6.1624633187483022</v>
      </c>
      <c r="AN396" s="8" cm="1">
        <f t="array" ref="AN396">getStorageByWaterLevel(B395)</f>
        <v>3.2661611861862934</v>
      </c>
    </row>
    <row r="397" spans="2:40" x14ac:dyDescent="0.25">
      <c r="B397" s="326">
        <f t="shared" si="238"/>
        <v>1013.6295817307368</v>
      </c>
      <c r="C397" s="326">
        <f t="shared" si="239"/>
        <v>1012.1825831180462</v>
      </c>
      <c r="D397" s="326">
        <f t="shared" si="240"/>
        <v>2.0251037553312088</v>
      </c>
      <c r="E397" s="326">
        <f t="shared" si="270"/>
        <v>19.465367399254241</v>
      </c>
      <c r="F397" s="326">
        <f t="shared" si="241"/>
        <v>19.465367399254241</v>
      </c>
      <c r="G397" s="326">
        <f t="shared" si="242"/>
        <v>44.301301616975778</v>
      </c>
      <c r="H397" s="311">
        <f t="shared" si="243"/>
        <v>0.02</v>
      </c>
      <c r="I397" s="326">
        <f t="shared" si="244"/>
        <v>1.1575988901525307</v>
      </c>
      <c r="J397" s="326">
        <f t="shared" si="245"/>
        <v>42.18</v>
      </c>
      <c r="K397" s="333">
        <f t="shared" si="246"/>
        <v>-1</v>
      </c>
      <c r="L397" s="321">
        <f t="shared" si="247"/>
        <v>2.0051037553312088</v>
      </c>
      <c r="M397" s="321">
        <f t="shared" si="248"/>
        <v>2.015103755331209</v>
      </c>
      <c r="N397" s="326">
        <f t="shared" si="249"/>
        <v>-2.8266338736321561E-2</v>
      </c>
      <c r="O397" s="326">
        <f t="shared" si="250"/>
        <v>1.0016492211610967E-3</v>
      </c>
      <c r="P397" s="330">
        <f t="shared" si="271"/>
        <v>34.111322861832768</v>
      </c>
      <c r="Q397" s="326">
        <f t="shared" si="251"/>
        <v>2.7830137810992994</v>
      </c>
      <c r="R397" s="276">
        <f>IF(H397&gt;0, rate1(1,$L$52,$L$51,$L$54,L397,$L$53,$L$50,P397),"")</f>
        <v>2367.0119865971333</v>
      </c>
      <c r="S397" s="321">
        <f t="shared" si="252"/>
        <v>1.1738138838133712</v>
      </c>
      <c r="T397" s="321">
        <f t="shared" si="253"/>
        <v>0.16262417084398115</v>
      </c>
      <c r="U397" s="326">
        <f t="shared" si="254"/>
        <v>2.0251037553312088</v>
      </c>
      <c r="V397" s="334">
        <f t="shared" si="255"/>
        <v>2.0251037553312088</v>
      </c>
      <c r="W397" s="326">
        <f t="shared" si="256"/>
        <v>2.4674906537347496E-4</v>
      </c>
      <c r="X397" s="326">
        <f t="shared" si="257"/>
        <v>3.455731194917611</v>
      </c>
      <c r="Y397" s="326">
        <f t="shared" si="272"/>
        <v>34.450719400539178</v>
      </c>
      <c r="Z397" s="107">
        <f>IF(H397&gt;0, rate1(1,$L$52,$L$51,$L$54,U397,$L$53,$L$50,Y397),"")</f>
        <v>2384.9461978110844</v>
      </c>
      <c r="AA397" s="334">
        <f t="shared" si="258"/>
        <v>1.4465908358615127</v>
      </c>
      <c r="AB397" s="334">
        <f t="shared" si="259"/>
        <v>-5.5251708176562659E-4</v>
      </c>
      <c r="AC397" s="326">
        <f t="shared" si="260"/>
        <v>0.16262417084398115</v>
      </c>
      <c r="AD397" s="326">
        <f t="shared" si="261"/>
        <v>-0.12298294832929638</v>
      </c>
      <c r="AE397" s="326">
        <f t="shared" si="262"/>
        <v>-110.02526560253696</v>
      </c>
      <c r="AF397" s="326">
        <f t="shared" si="263"/>
        <v>1013.4386912211565</v>
      </c>
      <c r="AG397" s="326">
        <f t="shared" si="264"/>
        <v>1012.0199589472022</v>
      </c>
      <c r="AH397" s="326">
        <f t="shared" si="265"/>
        <v>2.0052265482405374</v>
      </c>
      <c r="AI397" s="326">
        <f t="shared" si="266"/>
        <v>68.704413735467853</v>
      </c>
      <c r="AJ397" s="391">
        <f t="shared" si="267"/>
        <v>1.7818556587229761</v>
      </c>
      <c r="AK397" s="335">
        <f t="shared" si="268"/>
        <v>0.54073065219778016</v>
      </c>
      <c r="AL397" s="41">
        <f t="shared" si="269"/>
        <v>0.26767326589440466</v>
      </c>
      <c r="AM397" s="8" cm="1">
        <f t="array" ref="AM397">Balance($B$8,$B$11,$B$12,$H$7,B397,AK397,AL397)</f>
        <v>6.1386493251229464</v>
      </c>
      <c r="AN397" s="8" cm="1">
        <f t="array" ref="AN397">getStorageByWaterLevel(B396)</f>
        <v>3.2874471283140299</v>
      </c>
    </row>
    <row r="398" spans="2:40" x14ac:dyDescent="0.25">
      <c r="B398" s="326">
        <f t="shared" si="238"/>
        <v>1013.4386912211565</v>
      </c>
      <c r="C398" s="326">
        <f t="shared" si="239"/>
        <v>1012.0199589472022</v>
      </c>
      <c r="D398" s="326">
        <f t="shared" si="240"/>
        <v>2.0052265482405374</v>
      </c>
      <c r="E398" s="326">
        <f t="shared" si="270"/>
        <v>19.465367399254241</v>
      </c>
      <c r="F398" s="326">
        <f t="shared" si="241"/>
        <v>19.465367399254241</v>
      </c>
      <c r="G398" s="326">
        <f t="shared" si="242"/>
        <v>42.99673887244969</v>
      </c>
      <c r="H398" s="311">
        <f t="shared" si="243"/>
        <v>0.02</v>
      </c>
      <c r="I398" s="326">
        <f t="shared" si="244"/>
        <v>1.1349858191634667</v>
      </c>
      <c r="J398" s="326">
        <f t="shared" si="245"/>
        <v>42.18</v>
      </c>
      <c r="K398" s="333">
        <f t="shared" si="246"/>
        <v>-1</v>
      </c>
      <c r="L398" s="321">
        <f t="shared" si="247"/>
        <v>1.9852265482405373</v>
      </c>
      <c r="M398" s="321">
        <f t="shared" si="248"/>
        <v>1.9952265482405374</v>
      </c>
      <c r="N398" s="326">
        <f t="shared" si="249"/>
        <v>-2.7990598726933325E-2</v>
      </c>
      <c r="O398" s="326">
        <f t="shared" si="250"/>
        <v>1.0016492211610967E-3</v>
      </c>
      <c r="P398" s="330">
        <f t="shared" si="271"/>
        <v>33.662099536820278</v>
      </c>
      <c r="Q398" s="326">
        <f t="shared" si="251"/>
        <v>1.4655349478880026</v>
      </c>
      <c r="R398" s="276">
        <f>IF(H398&gt;0, rate1(1,$L$52,$L$51,$L$54,L398,$L$53,$L$50,P398),"")</f>
        <v>2343.1440613321088</v>
      </c>
      <c r="S398" s="321">
        <f t="shared" si="252"/>
        <v>0.62442679490978625</v>
      </c>
      <c r="T398" s="321">
        <f t="shared" si="253"/>
        <v>-7.4527677554126648E-2</v>
      </c>
      <c r="U398" s="326">
        <f t="shared" si="254"/>
        <v>2.0052265482405374</v>
      </c>
      <c r="V398" s="334">
        <f t="shared" si="255"/>
        <v>2.0052265482405374</v>
      </c>
      <c r="W398" s="326">
        <f t="shared" si="256"/>
        <v>2.4192895524643987E-4</v>
      </c>
      <c r="X398" s="326">
        <f t="shared" si="257"/>
        <v>2.1250788509937379</v>
      </c>
      <c r="Y398" s="326">
        <f t="shared" si="272"/>
        <v>34.000371460391719</v>
      </c>
      <c r="Z398" s="107">
        <f>IF(H398&gt;0, rate1(1,$L$52,$L$51,$L$54,U398,$L$53,$L$50,Y398),"")</f>
        <v>2361.1308162315227</v>
      </c>
      <c r="AA398" s="334">
        <f t="shared" si="258"/>
        <v>0.89854398661382118</v>
      </c>
      <c r="AB398" s="334">
        <f t="shared" si="259"/>
        <v>2.3845698955819354E-3</v>
      </c>
      <c r="AC398" s="326">
        <f t="shared" si="260"/>
        <v>2.3845698955819354E-3</v>
      </c>
      <c r="AD398" s="326">
        <f t="shared" si="261"/>
        <v>-8.3872567698918967</v>
      </c>
      <c r="AE398" s="326">
        <f t="shared" si="262"/>
        <v>-100.167709716739</v>
      </c>
      <c r="AF398" s="326">
        <f t="shared" si="263"/>
        <v>1013.408316052534</v>
      </c>
      <c r="AG398" s="326">
        <f t="shared" si="264"/>
        <v>1012.0175743773067</v>
      </c>
      <c r="AH398" s="326">
        <f t="shared" si="265"/>
        <v>1.9853471471575481</v>
      </c>
      <c r="AI398" s="326">
        <f t="shared" si="266"/>
        <v>1.0176795933862792</v>
      </c>
      <c r="AJ398" s="391">
        <f t="shared" si="267"/>
        <v>1.7821383474989168</v>
      </c>
      <c r="AK398" s="335">
        <f t="shared" si="268"/>
        <v>0.54377434715309259</v>
      </c>
      <c r="AL398" s="41">
        <f t="shared" si="269"/>
        <v>0.27057121806576667</v>
      </c>
      <c r="AM398" s="8" cm="1">
        <f t="array" ref="AM398">Balance($B$8,$B$11,$B$12,$H$7,B398,AK398,AL398)</f>
        <v>6.2734691011210737</v>
      </c>
      <c r="AN398" s="8" cm="1">
        <f t="array" ref="AN398">getStorageByWaterLevel(B397)</f>
        <v>3.2748311941565267</v>
      </c>
    </row>
    <row r="399" spans="2:40" x14ac:dyDescent="0.25">
      <c r="B399" s="326">
        <f t="shared" si="238"/>
        <v>1013.408316052534</v>
      </c>
      <c r="C399" s="326">
        <f t="shared" si="239"/>
        <v>1012.0175743773067</v>
      </c>
      <c r="D399" s="326">
        <f t="shared" si="240"/>
        <v>1.9853471471575481</v>
      </c>
      <c r="E399" s="326">
        <f t="shared" si="270"/>
        <v>19.465367399254241</v>
      </c>
      <c r="F399" s="326">
        <f t="shared" si="241"/>
        <v>19.465367399254241</v>
      </c>
      <c r="G399" s="326">
        <f t="shared" si="242"/>
        <v>44.317210973364411</v>
      </c>
      <c r="H399" s="311">
        <f t="shared" si="243"/>
        <v>0.02</v>
      </c>
      <c r="I399" s="326">
        <f t="shared" si="244"/>
        <v>1.1125933401818657</v>
      </c>
      <c r="J399" s="326">
        <f t="shared" si="245"/>
        <v>42.18</v>
      </c>
      <c r="K399" s="333">
        <f t="shared" si="246"/>
        <v>1</v>
      </c>
      <c r="L399" s="321">
        <f t="shared" si="247"/>
        <v>2.0053471471575479</v>
      </c>
      <c r="M399" s="321">
        <f t="shared" si="248"/>
        <v>1.9953471471575481</v>
      </c>
      <c r="N399" s="326">
        <f t="shared" si="249"/>
        <v>2.8330239110961664E-2</v>
      </c>
      <c r="O399" s="326">
        <f t="shared" si="250"/>
        <v>1.0016492211610967E-3</v>
      </c>
      <c r="P399" s="330">
        <f t="shared" si="271"/>
        <v>33.890304749653531</v>
      </c>
      <c r="Q399" s="326">
        <f t="shared" si="251"/>
        <v>1.4734497218919316</v>
      </c>
      <c r="R399" s="276">
        <f>IF(H399&gt;0, rate1(1,$L$52,$L$51,$L$54,L399,$L$53,$L$50,P399),"")</f>
        <v>2355.2875788690089</v>
      </c>
      <c r="S399" s="321">
        <f t="shared" si="252"/>
        <v>0.62456223677756928</v>
      </c>
      <c r="T399" s="321">
        <f t="shared" si="253"/>
        <v>7.5459215577568892E-2</v>
      </c>
      <c r="U399" s="326">
        <f t="shared" si="254"/>
        <v>1.9853471471575479</v>
      </c>
      <c r="V399" s="334">
        <f t="shared" si="255"/>
        <v>1.9853471471575479</v>
      </c>
      <c r="W399" s="326">
        <f t="shared" si="256"/>
        <v>2.3715586561401381E-4</v>
      </c>
      <c r="X399" s="326">
        <f t="shared" si="257"/>
        <v>0.82040487635204329</v>
      </c>
      <c r="Y399" s="326">
        <f t="shared" si="272"/>
        <v>33.551462644227826</v>
      </c>
      <c r="Z399" s="107">
        <f>IF(H399&gt;0, rate1(1,$L$52,$L$51,$L$54,U399,$L$53,$L$50,Y399),"")</f>
        <v>2337.2428274994604</v>
      </c>
      <c r="AA399" s="334">
        <f t="shared" si="258"/>
        <v>0.35043602034097798</v>
      </c>
      <c r="AB399" s="334">
        <f t="shared" si="259"/>
        <v>3.6510008719773052E-4</v>
      </c>
      <c r="AC399" s="326">
        <f t="shared" si="260"/>
        <v>7.5459215577568892E-2</v>
      </c>
      <c r="AD399" s="326">
        <f t="shared" si="261"/>
        <v>0.26504383655354652</v>
      </c>
      <c r="AE399" s="326">
        <f t="shared" si="262"/>
        <v>222.29907124518544</v>
      </c>
      <c r="AF399" s="326">
        <f t="shared" si="263"/>
        <v>1013.3611870760674</v>
      </c>
      <c r="AG399" s="326">
        <f t="shared" si="264"/>
        <v>1011.9421151617291</v>
      </c>
      <c r="AH399" s="326">
        <f t="shared" si="265"/>
        <v>2.0054665565815601</v>
      </c>
      <c r="AI399" s="326">
        <f t="shared" si="266"/>
        <v>32.03821743661716</v>
      </c>
      <c r="AJ399" s="391">
        <f t="shared" si="267"/>
        <v>1.7910378523424215</v>
      </c>
      <c r="AK399" s="335">
        <f t="shared" si="268"/>
        <v>0.54381810405682529</v>
      </c>
      <c r="AL399" s="41">
        <f t="shared" si="269"/>
        <v>0.27061414379101573</v>
      </c>
      <c r="AM399" s="8" cm="1">
        <f t="array" ref="AM399">Balance($B$8,$B$11,$B$12,$H$7,B399,AK399,AL399)</f>
        <v>6.3000567504117395</v>
      </c>
      <c r="AN399" s="8" cm="1">
        <f t="array" ref="AN399">getStorageByWaterLevel(B398)</f>
        <v>3.3666811630325935</v>
      </c>
    </row>
    <row r="400" spans="2:40" x14ac:dyDescent="0.25">
      <c r="B400" s="326">
        <f t="shared" si="238"/>
        <v>1013.3611870760674</v>
      </c>
      <c r="C400" s="326">
        <f t="shared" si="239"/>
        <v>1011.9421151617291</v>
      </c>
      <c r="D400" s="326">
        <f t="shared" si="240"/>
        <v>2.0054665565815601</v>
      </c>
      <c r="E400" s="326">
        <f t="shared" si="270"/>
        <v>19.465367399254241</v>
      </c>
      <c r="F400" s="326">
        <f t="shared" si="241"/>
        <v>19.465367399254241</v>
      </c>
      <c r="G400" s="326">
        <f t="shared" si="242"/>
        <v>45.664594872851232</v>
      </c>
      <c r="H400" s="311">
        <f t="shared" si="243"/>
        <v>0.02</v>
      </c>
      <c r="I400" s="326">
        <f t="shared" si="244"/>
        <v>1.1352575314705973</v>
      </c>
      <c r="J400" s="326">
        <f t="shared" si="245"/>
        <v>42.18</v>
      </c>
      <c r="K400" s="333">
        <f t="shared" si="246"/>
        <v>1</v>
      </c>
      <c r="L400" s="321">
        <f t="shared" si="247"/>
        <v>2.0254665565815602</v>
      </c>
      <c r="M400" s="321">
        <f t="shared" si="248"/>
        <v>2.0154665565815604</v>
      </c>
      <c r="N400" s="326">
        <f t="shared" si="249"/>
        <v>2.8619048841998396E-2</v>
      </c>
      <c r="O400" s="326">
        <f t="shared" si="250"/>
        <v>1.0016492211610967E-3</v>
      </c>
      <c r="P400" s="330">
        <f t="shared" si="271"/>
        <v>34.345776931189306</v>
      </c>
      <c r="Q400" s="326">
        <f t="shared" si="251"/>
        <v>2.8073037086462165</v>
      </c>
      <c r="R400" s="276">
        <f>IF(H400&gt;0, rate1(1,$L$52,$L$51,$L$54,L400,$L$53,$L$50,P400),"")</f>
        <v>2379.4098907072416</v>
      </c>
      <c r="S400" s="321">
        <f t="shared" si="252"/>
        <v>1.1778893069280596</v>
      </c>
      <c r="T400" s="321">
        <f t="shared" si="253"/>
        <v>-0.1608812206659069</v>
      </c>
      <c r="U400" s="326">
        <f t="shared" si="254"/>
        <v>2.0054665565815601</v>
      </c>
      <c r="V400" s="334">
        <f t="shared" si="255"/>
        <v>2.0054665565815601</v>
      </c>
      <c r="W400" s="326">
        <f t="shared" si="256"/>
        <v>2.4198687233578653E-4</v>
      </c>
      <c r="X400" s="326">
        <f t="shared" si="257"/>
        <v>2.1409895638500203</v>
      </c>
      <c r="Y400" s="326">
        <f t="shared" si="272"/>
        <v>34.005800350630196</v>
      </c>
      <c r="Z400" s="107">
        <f>IF(H400&gt;0, rate1(1,$L$52,$L$51,$L$54,U400,$L$53,$L$50,Y400),"")</f>
        <v>2361.4187947868572</v>
      </c>
      <c r="AA400" s="334">
        <f t="shared" si="258"/>
        <v>0.90516109087845054</v>
      </c>
      <c r="AB400" s="334">
        <f t="shared" si="259"/>
        <v>2.5515568934438727E-3</v>
      </c>
      <c r="AC400" s="326">
        <f t="shared" si="260"/>
        <v>2.5515568934438727E-3</v>
      </c>
      <c r="AD400" s="326">
        <f t="shared" si="261"/>
        <v>7.8383515771838095</v>
      </c>
      <c r="AE400" s="326">
        <f t="shared" si="262"/>
        <v>194.16056272085632</v>
      </c>
      <c r="AF400" s="326">
        <f t="shared" si="263"/>
        <v>1013.3872545680159</v>
      </c>
      <c r="AG400" s="326">
        <f t="shared" si="264"/>
        <v>1011.9395636048357</v>
      </c>
      <c r="AH400" s="326">
        <f t="shared" si="265"/>
        <v>2.0255881766324721</v>
      </c>
      <c r="AI400" s="326">
        <f t="shared" si="266"/>
        <v>1.07234861190119</v>
      </c>
      <c r="AJ400" s="391">
        <f t="shared" si="267"/>
        <v>1.7913357269568386</v>
      </c>
      <c r="AK400" s="335">
        <f t="shared" si="268"/>
        <v>0.54523794849817442</v>
      </c>
      <c r="AL400" s="41">
        <f t="shared" si="269"/>
        <v>0.27196551580249223</v>
      </c>
      <c r="AM400" s="8" cm="1">
        <f t="array" ref="AM400">Balance($B$8,$B$11,$B$12,$H$7,B400,AK400,AL400)</f>
        <v>6.3258168895514428</v>
      </c>
      <c r="AN400" s="8" cm="1">
        <f t="array" ref="AN400">getStorageByWaterLevel(B399)</f>
        <v>3.3814136844662146</v>
      </c>
    </row>
    <row r="401" spans="2:40" x14ac:dyDescent="0.25">
      <c r="B401" s="326">
        <f t="shared" si="238"/>
        <v>1013.3872545680159</v>
      </c>
      <c r="C401" s="326">
        <f t="shared" si="239"/>
        <v>1011.9395636048357</v>
      </c>
      <c r="D401" s="326">
        <f t="shared" si="240"/>
        <v>2.0255881766324721</v>
      </c>
      <c r="E401" s="326">
        <f t="shared" si="270"/>
        <v>19.465367399254241</v>
      </c>
      <c r="F401" s="326">
        <f t="shared" si="241"/>
        <v>19.465367399254241</v>
      </c>
      <c r="G401" s="326">
        <f t="shared" si="242"/>
        <v>44.333419748633609</v>
      </c>
      <c r="H401" s="311">
        <f t="shared" si="243"/>
        <v>0.02</v>
      </c>
      <c r="I401" s="326">
        <f t="shared" si="244"/>
        <v>1.1581527705441659</v>
      </c>
      <c r="J401" s="326">
        <f t="shared" si="245"/>
        <v>42.18</v>
      </c>
      <c r="K401" s="333">
        <f t="shared" si="246"/>
        <v>-1</v>
      </c>
      <c r="L401" s="321">
        <f t="shared" si="247"/>
        <v>2.0055881766324721</v>
      </c>
      <c r="M401" s="321">
        <f t="shared" si="248"/>
        <v>2.0155881766324724</v>
      </c>
      <c r="N401" s="326">
        <f t="shared" si="249"/>
        <v>-2.8273058117826544E-2</v>
      </c>
      <c r="O401" s="326">
        <f t="shared" si="250"/>
        <v>1.0016492211610967E-3</v>
      </c>
      <c r="P401" s="330">
        <f t="shared" si="271"/>
        <v>34.122289336529114</v>
      </c>
      <c r="Q401" s="326">
        <f t="shared" si="251"/>
        <v>2.8154482570880006</v>
      </c>
      <c r="R401" s="276">
        <f>IF(H401&gt;0, rate1(1,$L$52,$L$51,$L$54,L401,$L$53,$L$50,P401),"")</f>
        <v>2367.5927917612189</v>
      </c>
      <c r="S401" s="321">
        <f t="shared" si="252"/>
        <v>1.1872027213633625</v>
      </c>
      <c r="T401" s="321">
        <f t="shared" si="253"/>
        <v>0.15102909782464241</v>
      </c>
      <c r="U401" s="326">
        <f t="shared" si="254"/>
        <v>2.0255881766324721</v>
      </c>
      <c r="V401" s="334">
        <f t="shared" si="255"/>
        <v>2.0255881766324721</v>
      </c>
      <c r="W401" s="326">
        <f t="shared" si="256"/>
        <v>2.4686712826182955E-4</v>
      </c>
      <c r="X401" s="326">
        <f t="shared" si="257"/>
        <v>3.4884883444833079</v>
      </c>
      <c r="Y401" s="326">
        <f t="shared" si="272"/>
        <v>34.461713190252418</v>
      </c>
      <c r="Z401" s="107">
        <f>IF(H401&gt;0, rate1(1,$L$52,$L$51,$L$54,U401,$L$53,$L$50,Y401),"")</f>
        <v>2385.5257167597902</v>
      </c>
      <c r="AA401" s="334">
        <f t="shared" si="258"/>
        <v>1.4599484315091509</v>
      </c>
      <c r="AB401" s="334">
        <f t="shared" si="259"/>
        <v>-5.3672784023162394E-4</v>
      </c>
      <c r="AC401" s="326">
        <f t="shared" si="260"/>
        <v>0.15102909782464241</v>
      </c>
      <c r="AD401" s="326">
        <f t="shared" si="261"/>
        <v>-0.13242481275510032</v>
      </c>
      <c r="AE401" s="326">
        <f t="shared" si="262"/>
        <v>-103.79922399172111</v>
      </c>
      <c r="AF401" s="326">
        <f t="shared" si="263"/>
        <v>1013.2079524120735</v>
      </c>
      <c r="AG401" s="326">
        <f t="shared" si="264"/>
        <v>1011.788534507011</v>
      </c>
      <c r="AH401" s="326">
        <f t="shared" si="265"/>
        <v>2.0057110228874349</v>
      </c>
      <c r="AI401" s="326">
        <f t="shared" si="266"/>
        <v>63.790149366139097</v>
      </c>
      <c r="AJ401" s="391">
        <f t="shared" si="267"/>
        <v>1.8090552128918773</v>
      </c>
      <c r="AK401" s="335">
        <f t="shared" si="268"/>
        <v>0.54528691686309938</v>
      </c>
      <c r="AL401" s="41">
        <f t="shared" si="269"/>
        <v>0.2720107474669422</v>
      </c>
      <c r="AM401" s="8" cm="1">
        <f t="array" ref="AM401">Balance($B$8,$B$11,$B$12,$H$7,B401,AK401,AL401)</f>
        <v>6.3019872580117733</v>
      </c>
      <c r="AN401" s="8" cm="1">
        <f t="array" ref="AN401">getStorageByWaterLevel(B400)</f>
        <v>3.4043357180111569</v>
      </c>
    </row>
    <row r="402" spans="2:40" x14ac:dyDescent="0.25">
      <c r="B402" s="326">
        <f t="shared" si="238"/>
        <v>1013.2079524120735</v>
      </c>
      <c r="C402" s="326">
        <f t="shared" si="239"/>
        <v>1011.788534507011</v>
      </c>
      <c r="D402" s="326">
        <f t="shared" si="240"/>
        <v>2.0057110228874349</v>
      </c>
      <c r="E402" s="326">
        <f t="shared" si="270"/>
        <v>19.465367399254241</v>
      </c>
      <c r="F402" s="326">
        <f t="shared" si="241"/>
        <v>19.465367399254241</v>
      </c>
      <c r="G402" s="326">
        <f t="shared" si="242"/>
        <v>43.028226895677996</v>
      </c>
      <c r="H402" s="311">
        <f t="shared" si="243"/>
        <v>0.02</v>
      </c>
      <c r="I402" s="326">
        <f t="shared" si="244"/>
        <v>1.1355343240499678</v>
      </c>
      <c r="J402" s="326">
        <f t="shared" si="245"/>
        <v>42.18</v>
      </c>
      <c r="K402" s="333">
        <f t="shared" si="246"/>
        <v>-1</v>
      </c>
      <c r="L402" s="321">
        <f t="shared" si="247"/>
        <v>1.9857110228874348</v>
      </c>
      <c r="M402" s="321">
        <f t="shared" si="248"/>
        <v>1.9957110228874348</v>
      </c>
      <c r="N402" s="326">
        <f t="shared" si="249"/>
        <v>-2.7997320007212778E-2</v>
      </c>
      <c r="O402" s="326">
        <f t="shared" si="250"/>
        <v>1.0016492211610967E-3</v>
      </c>
      <c r="P402" s="330">
        <f t="shared" si="271"/>
        <v>33.673030878335489</v>
      </c>
      <c r="Q402" s="326">
        <f t="shared" si="251"/>
        <v>1.4973362838820776</v>
      </c>
      <c r="R402" s="276">
        <f>IF(H402&gt;0, rate1(1,$L$52,$L$51,$L$54,L402,$L$53,$L$50,P402),"")</f>
        <v>2343.7266320949493</v>
      </c>
      <c r="S402" s="321">
        <f t="shared" si="252"/>
        <v>0.6378179479942665</v>
      </c>
      <c r="T402" s="321">
        <f t="shared" si="253"/>
        <v>-7.730178746342066E-2</v>
      </c>
      <c r="U402" s="326">
        <f t="shared" si="254"/>
        <v>2.0057110228874349</v>
      </c>
      <c r="V402" s="334">
        <f t="shared" si="255"/>
        <v>2.0057110228874349</v>
      </c>
      <c r="W402" s="326">
        <f t="shared" si="256"/>
        <v>2.420458723162433E-4</v>
      </c>
      <c r="X402" s="326">
        <f t="shared" si="257"/>
        <v>2.1571997211237601</v>
      </c>
      <c r="Y402" s="326">
        <f t="shared" si="272"/>
        <v>34.011330301297413</v>
      </c>
      <c r="Z402" s="107">
        <f>IF(H402&gt;0, rate1(1,$L$52,$L$51,$L$54,U402,$L$53,$L$50,Y402),"")</f>
        <v>2361.712111827565</v>
      </c>
      <c r="AA402" s="334">
        <f t="shared" si="258"/>
        <v>0.91190110288287141</v>
      </c>
      <c r="AB402" s="334">
        <f t="shared" si="259"/>
        <v>2.7474336255814903E-3</v>
      </c>
      <c r="AC402" s="326">
        <f t="shared" si="260"/>
        <v>2.7474336255814903E-3</v>
      </c>
      <c r="AD402" s="326">
        <f t="shared" si="261"/>
        <v>-7.2795207184548563</v>
      </c>
      <c r="AE402" s="326">
        <f t="shared" si="262"/>
        <v>-92.954312836913061</v>
      </c>
      <c r="AF402" s="326">
        <f t="shared" si="263"/>
        <v>1013.1772076584407</v>
      </c>
      <c r="AG402" s="326">
        <f t="shared" si="264"/>
        <v>1011.7857870733854</v>
      </c>
      <c r="AH402" s="326">
        <f t="shared" si="265"/>
        <v>1.9858316753983432</v>
      </c>
      <c r="AI402" s="326">
        <f t="shared" si="266"/>
        <v>1.1722500346065043</v>
      </c>
      <c r="AJ402" s="391">
        <f t="shared" si="267"/>
        <v>1.8093808379014902</v>
      </c>
      <c r="AK402" s="335">
        <f t="shared" si="268"/>
        <v>0.54811495233077645</v>
      </c>
      <c r="AL402" s="41">
        <f t="shared" si="269"/>
        <v>0.27470141596720593</v>
      </c>
      <c r="AM402" s="8" cm="1">
        <f t="array" ref="AM402">Balance($B$8,$B$11,$B$12,$H$7,B402,AK402,AL402)</f>
        <v>6.429818408039492</v>
      </c>
      <c r="AN402" s="8" cm="1">
        <f t="array" ref="AN402">getStorageByWaterLevel(B401)</f>
        <v>3.3916477599083281</v>
      </c>
    </row>
    <row r="403" spans="2:40" x14ac:dyDescent="0.25">
      <c r="B403" s="326">
        <f t="shared" si="238"/>
        <v>1013.1772076584407</v>
      </c>
      <c r="C403" s="326">
        <f t="shared" si="239"/>
        <v>1011.7857870733854</v>
      </c>
      <c r="D403" s="326">
        <f t="shared" si="240"/>
        <v>1.9858316753983432</v>
      </c>
      <c r="E403" s="326">
        <f t="shared" si="270"/>
        <v>19.465367399254241</v>
      </c>
      <c r="F403" s="326">
        <f t="shared" si="241"/>
        <v>19.465367399254241</v>
      </c>
      <c r="G403" s="326">
        <f t="shared" si="242"/>
        <v>44.34934388661177</v>
      </c>
      <c r="H403" s="311">
        <f t="shared" si="243"/>
        <v>0.02</v>
      </c>
      <c r="I403" s="326">
        <f t="shared" si="244"/>
        <v>1.1131364680441949</v>
      </c>
      <c r="J403" s="326">
        <f t="shared" si="245"/>
        <v>42.18</v>
      </c>
      <c r="K403" s="333">
        <f t="shared" si="246"/>
        <v>1</v>
      </c>
      <c r="L403" s="321">
        <f t="shared" si="247"/>
        <v>2.0058316753983432</v>
      </c>
      <c r="M403" s="321">
        <f t="shared" si="248"/>
        <v>1.9958316753983432</v>
      </c>
      <c r="N403" s="326">
        <f t="shared" si="249"/>
        <v>2.8337193835693331E-2</v>
      </c>
      <c r="O403" s="326">
        <f t="shared" si="250"/>
        <v>1.0016492211610967E-3</v>
      </c>
      <c r="P403" s="330">
        <f t="shared" si="271"/>
        <v>33.901255806069983</v>
      </c>
      <c r="Q403" s="326">
        <f t="shared" si="251"/>
        <v>1.5052584211470474</v>
      </c>
      <c r="R403" s="276">
        <f>IF(H403&gt;0, rate1(1,$L$52,$L$51,$L$54,L403,$L$53,$L$50,P403),"")</f>
        <v>2355.8693505605929</v>
      </c>
      <c r="S403" s="321">
        <f t="shared" si="252"/>
        <v>0.63788766732987712</v>
      </c>
      <c r="T403" s="321">
        <f t="shared" si="253"/>
        <v>7.8255257496319383E-2</v>
      </c>
      <c r="U403" s="326">
        <f t="shared" si="254"/>
        <v>1.9858316753983432</v>
      </c>
      <c r="V403" s="334">
        <f t="shared" si="255"/>
        <v>1.9858316753983432</v>
      </c>
      <c r="W403" s="326">
        <f t="shared" si="256"/>
        <v>2.3727163653797234E-4</v>
      </c>
      <c r="X403" s="326">
        <f t="shared" si="257"/>
        <v>0.85189558432686141</v>
      </c>
      <c r="Y403" s="326">
        <f t="shared" si="272"/>
        <v>33.56238629041713</v>
      </c>
      <c r="Z403" s="107">
        <f>IF(H403&gt;0, rate1(1,$L$52,$L$51,$L$54,U403,$L$53,$L$50,Y403),"")</f>
        <v>2337.8258858502577</v>
      </c>
      <c r="AA403" s="334">
        <f t="shared" si="258"/>
        <v>0.36379652502412124</v>
      </c>
      <c r="AB403" s="334">
        <f t="shared" si="259"/>
        <v>3.7294929353689615E-4</v>
      </c>
      <c r="AC403" s="326">
        <f t="shared" si="260"/>
        <v>7.8255257496319383E-2</v>
      </c>
      <c r="AD403" s="326">
        <f t="shared" si="261"/>
        <v>0.25557388269971087</v>
      </c>
      <c r="AE403" s="326">
        <f t="shared" si="262"/>
        <v>186.04553742084963</v>
      </c>
      <c r="AF403" s="326">
        <f t="shared" si="263"/>
        <v>1013.1272895947801</v>
      </c>
      <c r="AG403" s="326">
        <f t="shared" si="264"/>
        <v>1011.7075318158892</v>
      </c>
      <c r="AH403" s="326">
        <f t="shared" si="265"/>
        <v>2.0059511381768451</v>
      </c>
      <c r="AI403" s="326">
        <f t="shared" si="266"/>
        <v>33.217146561076525</v>
      </c>
      <c r="AJ403" s="391">
        <f t="shared" si="267"/>
        <v>1.8186078230573448</v>
      </c>
      <c r="AK403" s="335">
        <f t="shared" si="268"/>
        <v>0.54816539217124394</v>
      </c>
      <c r="AL403" s="41">
        <f t="shared" si="269"/>
        <v>0.27475086147366562</v>
      </c>
      <c r="AM403" s="8" cm="1">
        <f t="array" ref="AM403">Balance($B$8,$B$11,$B$12,$H$7,B403,AK403,AL403)</f>
        <v>6.4568826930552179</v>
      </c>
      <c r="AN403" s="8" cm="1">
        <f t="array" ref="AN403">getStorageByWaterLevel(B402)</f>
        <v>3.4793988011272527</v>
      </c>
    </row>
    <row r="404" spans="2:40" x14ac:dyDescent="0.25">
      <c r="B404" s="326">
        <f t="shared" si="238"/>
        <v>1013.1272895947801</v>
      </c>
      <c r="C404" s="326">
        <f t="shared" si="239"/>
        <v>1011.7075318158892</v>
      </c>
      <c r="D404" s="326">
        <f t="shared" si="240"/>
        <v>2.0059511381768451</v>
      </c>
      <c r="E404" s="326">
        <f t="shared" si="270"/>
        <v>19.465367399254241</v>
      </c>
      <c r="F404" s="326">
        <f t="shared" si="241"/>
        <v>19.465367399254241</v>
      </c>
      <c r="G404" s="326">
        <f t="shared" si="242"/>
        <v>45.697379340511283</v>
      </c>
      <c r="H404" s="311">
        <f t="shared" si="243"/>
        <v>0.02</v>
      </c>
      <c r="I404" s="326">
        <f t="shared" si="244"/>
        <v>1.1358062231127406</v>
      </c>
      <c r="J404" s="326">
        <f t="shared" si="245"/>
        <v>42.18</v>
      </c>
      <c r="K404" s="333">
        <f t="shared" si="246"/>
        <v>1</v>
      </c>
      <c r="L404" s="321">
        <f t="shared" si="247"/>
        <v>2.0259511381768451</v>
      </c>
      <c r="M404" s="321">
        <f t="shared" si="248"/>
        <v>2.0159511381768453</v>
      </c>
      <c r="N404" s="326">
        <f t="shared" si="249"/>
        <v>2.8626005505765217E-2</v>
      </c>
      <c r="O404" s="326">
        <f t="shared" si="250"/>
        <v>1.0016492211610967E-3</v>
      </c>
      <c r="P404" s="330">
        <f t="shared" si="271"/>
        <v>34.356765860673576</v>
      </c>
      <c r="Q404" s="326">
        <f t="shared" si="251"/>
        <v>2.8397606022994921</v>
      </c>
      <c r="R404" s="276">
        <f>IF(H404&gt;0, rate1(1,$L$52,$L$51,$L$54,L404,$L$53,$L$50,P404),"")</f>
        <v>2379.9899960236794</v>
      </c>
      <c r="S404" s="321">
        <f t="shared" si="252"/>
        <v>1.1912171584721625</v>
      </c>
      <c r="T404" s="321">
        <f t="shared" si="253"/>
        <v>-0.14970416742142212</v>
      </c>
      <c r="U404" s="326">
        <f t="shared" si="254"/>
        <v>2.0059511381768451</v>
      </c>
      <c r="V404" s="334">
        <f t="shared" si="255"/>
        <v>2.0059511381768451</v>
      </c>
      <c r="W404" s="326">
        <f t="shared" si="256"/>
        <v>2.4210382921285856E-4</v>
      </c>
      <c r="X404" s="326">
        <f t="shared" si="257"/>
        <v>2.1731252168274651</v>
      </c>
      <c r="Y404" s="326">
        <f t="shared" si="272"/>
        <v>34.01676204893846</v>
      </c>
      <c r="Z404" s="107">
        <f>IF(H404&gt;0, rate1(1,$L$52,$L$51,$L$54,U404,$L$53,$L$50,Y404),"")</f>
        <v>2362.0001981004957</v>
      </c>
      <c r="AA404" s="334">
        <f t="shared" si="258"/>
        <v>0.91852115655885036</v>
      </c>
      <c r="AB404" s="334">
        <f t="shared" si="259"/>
        <v>2.9713704685526711E-3</v>
      </c>
      <c r="AC404" s="326">
        <f t="shared" si="260"/>
        <v>2.9713704685526711E-3</v>
      </c>
      <c r="AD404" s="326">
        <f t="shared" si="261"/>
        <v>6.7309008458113357</v>
      </c>
      <c r="AE404" s="326">
        <f t="shared" si="262"/>
        <v>159.43852712713863</v>
      </c>
      <c r="AF404" s="326">
        <f t="shared" si="263"/>
        <v>1013.1529442298173</v>
      </c>
      <c r="AG404" s="326">
        <f t="shared" si="264"/>
        <v>1011.7045604454206</v>
      </c>
      <c r="AH404" s="326">
        <f t="shared" si="265"/>
        <v>2.0260728113500344</v>
      </c>
      <c r="AI404" s="326">
        <f t="shared" si="266"/>
        <v>1.2484802345879726</v>
      </c>
      <c r="AJ404" s="391">
        <f t="shared" si="267"/>
        <v>1.8189546231225082</v>
      </c>
      <c r="AK404" s="335">
        <f t="shared" si="268"/>
        <v>0.54963855082701307</v>
      </c>
      <c r="AL404" s="41">
        <f t="shared" si="269"/>
        <v>0.27615196071561182</v>
      </c>
      <c r="AM404" s="8" cm="1">
        <f t="array" ref="AM404">Balance($B$8,$B$11,$B$12,$H$7,B404,AK404,AL404)</f>
        <v>6.4846150903075017</v>
      </c>
      <c r="AN404" s="8" cm="1">
        <f t="array" ref="AN404">getStorageByWaterLevel(B403)</f>
        <v>3.4945578302174614</v>
      </c>
    </row>
    <row r="405" spans="2:40" x14ac:dyDescent="0.25">
      <c r="B405" s="326">
        <f t="shared" si="238"/>
        <v>1013.1529442298173</v>
      </c>
      <c r="C405" s="326">
        <f t="shared" si="239"/>
        <v>1011.7045604454206</v>
      </c>
      <c r="D405" s="326">
        <f t="shared" si="240"/>
        <v>2.0260728113500344</v>
      </c>
      <c r="E405" s="326">
        <f t="shared" si="270"/>
        <v>19.465367399254241</v>
      </c>
      <c r="F405" s="326">
        <f t="shared" si="241"/>
        <v>19.465367399254241</v>
      </c>
      <c r="G405" s="326">
        <f t="shared" si="242"/>
        <v>44.365567559966969</v>
      </c>
      <c r="H405" s="311">
        <f t="shared" si="243"/>
        <v>0.02</v>
      </c>
      <c r="I405" s="326">
        <f t="shared" si="244"/>
        <v>1.1587070275173574</v>
      </c>
      <c r="J405" s="326">
        <f t="shared" si="245"/>
        <v>42.18</v>
      </c>
      <c r="K405" s="333">
        <f t="shared" si="246"/>
        <v>-1</v>
      </c>
      <c r="L405" s="321">
        <f t="shared" si="247"/>
        <v>2.0060728113500343</v>
      </c>
      <c r="M405" s="321">
        <f t="shared" si="248"/>
        <v>2.0160728113500346</v>
      </c>
      <c r="N405" s="326">
        <f t="shared" si="249"/>
        <v>-2.827978043135726E-2</v>
      </c>
      <c r="O405" s="326">
        <f t="shared" si="250"/>
        <v>1.0016492211610967E-3</v>
      </c>
      <c r="P405" s="330">
        <f t="shared" si="271"/>
        <v>34.133261525752729</v>
      </c>
      <c r="Q405" s="326">
        <f t="shared" si="251"/>
        <v>2.847912626878724</v>
      </c>
      <c r="R405" s="276">
        <f>IF(H405&gt;0, rate1(1,$L$52,$L$51,$L$54,L405,$L$53,$L$50,P405),"")</f>
        <v>2368.1738111264503</v>
      </c>
      <c r="S405" s="321">
        <f t="shared" si="252"/>
        <v>1.2005974853371548</v>
      </c>
      <c r="T405" s="321">
        <f t="shared" si="253"/>
        <v>0.14097774148975964</v>
      </c>
      <c r="U405" s="326">
        <f t="shared" si="254"/>
        <v>2.0260728113500344</v>
      </c>
      <c r="V405" s="334">
        <f t="shared" si="255"/>
        <v>2.0260728113500344</v>
      </c>
      <c r="W405" s="326">
        <f t="shared" si="256"/>
        <v>2.4698527142197335E-4</v>
      </c>
      <c r="X405" s="326">
        <f t="shared" si="257"/>
        <v>3.5212756074268938</v>
      </c>
      <c r="Y405" s="326">
        <f t="shared" si="272"/>
        <v>34.472712702141692</v>
      </c>
      <c r="Z405" s="107">
        <f>IF(H405&gt;0, rate1(1,$L$52,$L$51,$L$54,U405,$L$53,$L$50,Y405),"")</f>
        <v>2386.1054490763127</v>
      </c>
      <c r="AA405" s="334">
        <f t="shared" si="258"/>
        <v>1.4733120065573981</v>
      </c>
      <c r="AB405" s="334">
        <f t="shared" si="259"/>
        <v>-5.2182338077244963E-4</v>
      </c>
      <c r="AC405" s="326">
        <f t="shared" si="260"/>
        <v>0.14097774148975964</v>
      </c>
      <c r="AD405" s="326">
        <f t="shared" si="261"/>
        <v>-0.14186636690766366</v>
      </c>
      <c r="AE405" s="326">
        <f t="shared" si="262"/>
        <v>-95.488844901097465</v>
      </c>
      <c r="AF405" s="326">
        <f t="shared" si="263"/>
        <v>1012.9836867078961</v>
      </c>
      <c r="AG405" s="326">
        <f t="shared" si="264"/>
        <v>1011.5635827039308</v>
      </c>
      <c r="AH405" s="326">
        <f t="shared" si="265"/>
        <v>2.0061957109681821</v>
      </c>
      <c r="AI405" s="326">
        <f t="shared" si="266"/>
        <v>59.530149699063635</v>
      </c>
      <c r="AJ405" s="391">
        <f t="shared" si="267"/>
        <v>1.8354907758166925</v>
      </c>
      <c r="AK405" s="335">
        <f t="shared" si="268"/>
        <v>0.54969560310189214</v>
      </c>
      <c r="AL405" s="41">
        <f t="shared" si="269"/>
        <v>0.27620462161190673</v>
      </c>
      <c r="AM405" s="8" cm="1">
        <f t="array" ref="AM405">Balance($B$8,$B$11,$B$12,$H$7,B405,AK405,AL405)</f>
        <v>6.4608533299544932</v>
      </c>
      <c r="AN405" s="8" cm="1">
        <f t="array" ref="AN405">getStorageByWaterLevel(B404)</f>
        <v>3.5192405780689029</v>
      </c>
    </row>
    <row r="406" spans="2:40" x14ac:dyDescent="0.25">
      <c r="B406" s="326">
        <f t="shared" si="238"/>
        <v>1012.9836867078961</v>
      </c>
      <c r="C406" s="326">
        <f t="shared" si="239"/>
        <v>1011.5635827039308</v>
      </c>
      <c r="D406" s="326">
        <f t="shared" si="240"/>
        <v>2.0061957109681821</v>
      </c>
      <c r="E406" s="326">
        <f t="shared" si="270"/>
        <v>19.465367399254241</v>
      </c>
      <c r="F406" s="326">
        <f t="shared" si="241"/>
        <v>19.465367399254241</v>
      </c>
      <c r="G406" s="326">
        <f t="shared" si="242"/>
        <v>43.059744170067852</v>
      </c>
      <c r="H406" s="311">
        <f t="shared" si="243"/>
        <v>0.02</v>
      </c>
      <c r="I406" s="326">
        <f t="shared" si="244"/>
        <v>1.1360832031722568</v>
      </c>
      <c r="J406" s="326">
        <f t="shared" si="245"/>
        <v>42.18</v>
      </c>
      <c r="K406" s="333">
        <f t="shared" si="246"/>
        <v>-1</v>
      </c>
      <c r="L406" s="321">
        <f t="shared" si="247"/>
        <v>1.986195710968182</v>
      </c>
      <c r="M406" s="321">
        <f t="shared" si="248"/>
        <v>1.996195710968182</v>
      </c>
      <c r="N406" s="326">
        <f t="shared" si="249"/>
        <v>-2.800404422027114E-2</v>
      </c>
      <c r="O406" s="326">
        <f t="shared" si="250"/>
        <v>1.0016492211610967E-3</v>
      </c>
      <c r="P406" s="330">
        <f t="shared" si="271"/>
        <v>33.683967924824877</v>
      </c>
      <c r="Q406" s="326">
        <f t="shared" si="251"/>
        <v>1.5291670838676268</v>
      </c>
      <c r="R406" s="276">
        <f>IF(H406&gt;0, rate1(1,$L$52,$L$51,$L$54,L406,$L$53,$L$50,P406),"")</f>
        <v>2344.3094181842366</v>
      </c>
      <c r="S406" s="321">
        <f t="shared" si="252"/>
        <v>0.6512149333582492</v>
      </c>
      <c r="T406" s="321">
        <f t="shared" si="253"/>
        <v>-8.0290261535294061E-2</v>
      </c>
      <c r="U406" s="326">
        <f t="shared" si="254"/>
        <v>2.0061957109681821</v>
      </c>
      <c r="V406" s="334">
        <f t="shared" si="255"/>
        <v>2.0061957109681821</v>
      </c>
      <c r="W406" s="326">
        <f t="shared" si="256"/>
        <v>2.4216286915335061E-4</v>
      </c>
      <c r="X406" s="326">
        <f t="shared" si="257"/>
        <v>2.1893502734511401</v>
      </c>
      <c r="Y406" s="326">
        <f t="shared" si="272"/>
        <v>34.022294854832772</v>
      </c>
      <c r="Z406" s="107">
        <f>IF(H406&gt;0, rate1(1,$L$52,$L$51,$L$54,U406,$L$53,$L$50,Y406),"")</f>
        <v>2362.2936219094086</v>
      </c>
      <c r="AA406" s="334">
        <f t="shared" si="258"/>
        <v>0.9252641058058263</v>
      </c>
      <c r="AB406" s="334">
        <f t="shared" si="259"/>
        <v>3.2402485012647279E-3</v>
      </c>
      <c r="AC406" s="326">
        <f t="shared" si="260"/>
        <v>3.2402485012647279E-3</v>
      </c>
      <c r="AD406" s="326">
        <f t="shared" si="261"/>
        <v>-6.1723660985241215</v>
      </c>
      <c r="AE406" s="326">
        <f t="shared" si="262"/>
        <v>-83.630339488045507</v>
      </c>
      <c r="AF406" s="326">
        <f t="shared" si="263"/>
        <v>1012.9524424151746</v>
      </c>
      <c r="AG406" s="326">
        <f t="shared" si="264"/>
        <v>1011.5603424554296</v>
      </c>
      <c r="AH406" s="326">
        <f t="shared" si="265"/>
        <v>1.9863164170905174</v>
      </c>
      <c r="AI406" s="326">
        <f t="shared" si="266"/>
        <v>1.3821761223714371</v>
      </c>
      <c r="AJ406" s="391">
        <f t="shared" si="267"/>
        <v>1.8358747136284623</v>
      </c>
      <c r="AK406" s="335">
        <f t="shared" si="268"/>
        <v>0.55233669198022084</v>
      </c>
      <c r="AL406" s="41">
        <f t="shared" si="269"/>
        <v>0.27871560332621326</v>
      </c>
      <c r="AM406" s="8" cm="1">
        <f t="array" ref="AM406">Balance($B$8,$B$11,$B$12,$H$7,B406,AK406,AL406)</f>
        <v>6.582614438777262</v>
      </c>
      <c r="AN406" s="8" cm="1">
        <f t="array" ref="AN406">getStorageByWaterLevel(B405)</f>
        <v>3.5065444135449262</v>
      </c>
    </row>
    <row r="407" spans="2:40" x14ac:dyDescent="0.25">
      <c r="B407" s="326">
        <f t="shared" si="238"/>
        <v>1012.9524424151746</v>
      </c>
      <c r="C407" s="326">
        <f t="shared" si="239"/>
        <v>1011.5603424554296</v>
      </c>
      <c r="D407" s="326">
        <f t="shared" si="240"/>
        <v>1.9863164170905174</v>
      </c>
      <c r="E407" s="326">
        <f t="shared" si="270"/>
        <v>19.465367399254241</v>
      </c>
      <c r="F407" s="326">
        <f t="shared" si="241"/>
        <v>19.465367399254241</v>
      </c>
      <c r="G407" s="326">
        <f t="shared" si="242"/>
        <v>44.381506493965503</v>
      </c>
      <c r="H407" s="311">
        <f t="shared" si="243"/>
        <v>0.02</v>
      </c>
      <c r="I407" s="326">
        <f t="shared" si="244"/>
        <v>1.1136799677959972</v>
      </c>
      <c r="J407" s="326">
        <f t="shared" si="245"/>
        <v>42.18</v>
      </c>
      <c r="K407" s="333">
        <f t="shared" si="246"/>
        <v>1</v>
      </c>
      <c r="L407" s="321">
        <f t="shared" si="247"/>
        <v>2.0063164170905172</v>
      </c>
      <c r="M407" s="321">
        <f t="shared" si="248"/>
        <v>1.9963164170905174</v>
      </c>
      <c r="N407" s="326">
        <f t="shared" si="249"/>
        <v>2.8344151652492489E-2</v>
      </c>
      <c r="O407" s="326">
        <f t="shared" si="250"/>
        <v>1.0016492211610967E-3</v>
      </c>
      <c r="P407" s="330">
        <f t="shared" si="271"/>
        <v>33.912212573212123</v>
      </c>
      <c r="Q407" s="326">
        <f t="shared" si="251"/>
        <v>1.5370965915918404</v>
      </c>
      <c r="R407" s="276">
        <f>IF(H407&gt;0, rate1(1,$L$52,$L$51,$L$54,L407,$L$53,$L$50,P407),"")</f>
        <v>2356.4513370232589</v>
      </c>
      <c r="S407" s="321">
        <f t="shared" si="252"/>
        <v>0.6512189448465121</v>
      </c>
      <c r="T407" s="321">
        <f t="shared" si="253"/>
        <v>8.1266316600880434E-2</v>
      </c>
      <c r="U407" s="326">
        <f t="shared" si="254"/>
        <v>1.9863164170905172</v>
      </c>
      <c r="V407" s="334">
        <f t="shared" si="255"/>
        <v>1.9863164170905172</v>
      </c>
      <c r="W407" s="326">
        <f t="shared" si="256"/>
        <v>2.3738748673229892E-4</v>
      </c>
      <c r="X407" s="326">
        <f t="shared" si="257"/>
        <v>0.88341554595196925</v>
      </c>
      <c r="Y407" s="326">
        <f t="shared" si="272"/>
        <v>33.573315639679919</v>
      </c>
      <c r="Z407" s="107">
        <f>IF(H407&gt;0, rate1(1,$L$52,$L$51,$L$54,U407,$L$53,$L$50,Y407),"")</f>
        <v>2338.4091598147315</v>
      </c>
      <c r="AA407" s="334">
        <f t="shared" si="258"/>
        <v>0.37716282178863064</v>
      </c>
      <c r="AB407" s="334">
        <f t="shared" si="259"/>
        <v>3.8113891565371176E-4</v>
      </c>
      <c r="AC407" s="326">
        <f t="shared" si="260"/>
        <v>8.1266316600880434E-2</v>
      </c>
      <c r="AD407" s="326">
        <f t="shared" si="261"/>
        <v>0.24610442353656917</v>
      </c>
      <c r="AE407" s="326">
        <f t="shared" si="262"/>
        <v>151.90466005339414</v>
      </c>
      <c r="AF407" s="326">
        <f t="shared" si="263"/>
        <v>1012.8995202502261</v>
      </c>
      <c r="AG407" s="326">
        <f t="shared" si="264"/>
        <v>1011.4790761388286</v>
      </c>
      <c r="AH407" s="326">
        <f t="shared" si="265"/>
        <v>2.0064359332411845</v>
      </c>
      <c r="AI407" s="326">
        <f t="shared" si="266"/>
        <v>34.486736612833482</v>
      </c>
      <c r="AJ407" s="391">
        <f t="shared" si="267"/>
        <v>1.8454543626875828</v>
      </c>
      <c r="AK407" s="335">
        <f t="shared" si="268"/>
        <v>0.5523962081304481</v>
      </c>
      <c r="AL407" s="41">
        <f t="shared" si="269"/>
        <v>0.27877390351505488</v>
      </c>
      <c r="AM407" s="8" cm="1">
        <f t="array" ref="AM407">Balance($B$8,$B$11,$B$12,$H$7,B407,AK407,AL407)</f>
        <v>6.6102378596301543</v>
      </c>
      <c r="AN407" s="8" cm="1">
        <f t="array" ref="AN407">getStorageByWaterLevel(B406)</f>
        <v>3.5907311223141716</v>
      </c>
    </row>
    <row r="408" spans="2:40" x14ac:dyDescent="0.25">
      <c r="B408" s="326">
        <f t="shared" si="238"/>
        <v>1012.8995202502261</v>
      </c>
      <c r="C408" s="326">
        <f t="shared" si="239"/>
        <v>1011.4790761388286</v>
      </c>
      <c r="D408" s="326">
        <f t="shared" si="240"/>
        <v>2.0064359332411845</v>
      </c>
      <c r="E408" s="326">
        <f t="shared" si="270"/>
        <v>19.465367399254241</v>
      </c>
      <c r="F408" s="326">
        <f t="shared" si="241"/>
        <v>19.465367399254241</v>
      </c>
      <c r="G408" s="326">
        <f t="shared" si="242"/>
        <v>45.730193948229903</v>
      </c>
      <c r="H408" s="311">
        <f t="shared" si="243"/>
        <v>0.02</v>
      </c>
      <c r="I408" s="326">
        <f t="shared" si="244"/>
        <v>1.1363552891180007</v>
      </c>
      <c r="J408" s="326">
        <f t="shared" si="245"/>
        <v>42.18</v>
      </c>
      <c r="K408" s="333">
        <f t="shared" si="246"/>
        <v>1</v>
      </c>
      <c r="L408" s="321">
        <f t="shared" si="247"/>
        <v>2.0264359332411845</v>
      </c>
      <c r="M408" s="321">
        <f t="shared" si="248"/>
        <v>2.0164359332411843</v>
      </c>
      <c r="N408" s="326">
        <f t="shared" si="249"/>
        <v>2.8632965262371357E-2</v>
      </c>
      <c r="O408" s="326">
        <f t="shared" si="250"/>
        <v>1.0016492211610967E-3</v>
      </c>
      <c r="P408" s="330">
        <f t="shared" si="271"/>
        <v>34.367760511742063</v>
      </c>
      <c r="Q408" s="326">
        <f t="shared" si="251"/>
        <v>2.8722474115743069</v>
      </c>
      <c r="R408" s="276">
        <f>IF(H408&gt;0, rate1(1,$L$52,$L$51,$L$54,L408,$L$53,$L$50,P408),"")</f>
        <v>2380.5703150009576</v>
      </c>
      <c r="S408" s="321">
        <f t="shared" si="252"/>
        <v>1.2045509522419726</v>
      </c>
      <c r="T408" s="321">
        <f t="shared" si="253"/>
        <v>-0.1399796234069843</v>
      </c>
      <c r="U408" s="326">
        <f t="shared" si="254"/>
        <v>2.0064359332411845</v>
      </c>
      <c r="V408" s="334">
        <f t="shared" si="255"/>
        <v>2.0064359332411845</v>
      </c>
      <c r="W408" s="326">
        <f t="shared" si="256"/>
        <v>2.4222086588698843E-4</v>
      </c>
      <c r="X408" s="326">
        <f t="shared" si="257"/>
        <v>2.2052905664424571</v>
      </c>
      <c r="Y408" s="326">
        <f t="shared" si="272"/>
        <v>34.027729461185835</v>
      </c>
      <c r="Z408" s="107">
        <f>IF(H408&gt;0, rate1(1,$L$52,$L$51,$L$54,U408,$L$53,$L$50,Y408),"")</f>
        <v>2362.5818159103865</v>
      </c>
      <c r="AA408" s="334">
        <f t="shared" si="258"/>
        <v>0.93188711100205501</v>
      </c>
      <c r="AB408" s="334">
        <f t="shared" si="259"/>
        <v>3.5561678479721572E-3</v>
      </c>
      <c r="AC408" s="326">
        <f t="shared" si="260"/>
        <v>3.5561678479721572E-3</v>
      </c>
      <c r="AD408" s="326">
        <f t="shared" si="261"/>
        <v>5.6240315010453328</v>
      </c>
      <c r="AE408" s="326">
        <f t="shared" si="262"/>
        <v>126.80428102177598</v>
      </c>
      <c r="AF408" s="326">
        <f t="shared" si="263"/>
        <v>1012.9245970476405</v>
      </c>
      <c r="AG408" s="326">
        <f t="shared" si="264"/>
        <v>1011.4755199709807</v>
      </c>
      <c r="AH408" s="326">
        <f t="shared" si="265"/>
        <v>2.0265576595543271</v>
      </c>
      <c r="AI408" s="326">
        <f t="shared" si="266"/>
        <v>1.4938302076453165</v>
      </c>
      <c r="AJ408" s="391">
        <f t="shared" si="267"/>
        <v>1.8458693155230399</v>
      </c>
      <c r="AK408" s="335">
        <f t="shared" si="268"/>
        <v>0.55392678145538621</v>
      </c>
      <c r="AL408" s="41">
        <f t="shared" si="269"/>
        <v>0.28022855406538422</v>
      </c>
      <c r="AM408" s="8" cm="1">
        <f t="array" ref="AM408">Balance($B$8,$B$11,$B$12,$H$7,B408,AK408,AL408)</f>
        <v>6.6401040153884567</v>
      </c>
      <c r="AN408" s="8" cm="1">
        <f t="array" ref="AN408">getStorageByWaterLevel(B407)</f>
        <v>3.6063807511573414</v>
      </c>
    </row>
    <row r="409" spans="2:40" x14ac:dyDescent="0.25">
      <c r="B409" s="326">
        <f t="shared" si="238"/>
        <v>1012.9245970476405</v>
      </c>
      <c r="C409" s="326">
        <f t="shared" si="239"/>
        <v>1011.4755199709807</v>
      </c>
      <c r="D409" s="326">
        <f t="shared" si="240"/>
        <v>2.0265576595543271</v>
      </c>
      <c r="E409" s="326">
        <f t="shared" si="270"/>
        <v>19.465367399254241</v>
      </c>
      <c r="F409" s="326">
        <f t="shared" si="241"/>
        <v>19.465367399254241</v>
      </c>
      <c r="G409" s="326">
        <f t="shared" si="242"/>
        <v>44.397745079927759</v>
      </c>
      <c r="H409" s="311">
        <f t="shared" si="243"/>
        <v>0.02</v>
      </c>
      <c r="I409" s="326">
        <f t="shared" si="244"/>
        <v>1.1592616613278552</v>
      </c>
      <c r="J409" s="326">
        <f t="shared" si="245"/>
        <v>42.18</v>
      </c>
      <c r="K409" s="333">
        <f t="shared" si="246"/>
        <v>-1</v>
      </c>
      <c r="L409" s="321">
        <f t="shared" si="247"/>
        <v>2.0065576595543271</v>
      </c>
      <c r="M409" s="321">
        <f t="shared" si="248"/>
        <v>2.0165576595543273</v>
      </c>
      <c r="N409" s="326">
        <f t="shared" si="249"/>
        <v>-2.8286505677861395E-2</v>
      </c>
      <c r="O409" s="326">
        <f t="shared" si="250"/>
        <v>1.0016492211610967E-3</v>
      </c>
      <c r="P409" s="330">
        <f t="shared" si="271"/>
        <v>34.144239432123442</v>
      </c>
      <c r="Q409" s="326">
        <f t="shared" si="251"/>
        <v>2.8804069195677542</v>
      </c>
      <c r="R409" s="276">
        <f>IF(H409&gt;0, rate1(1,$L$52,$L$51,$L$54,L409,$L$53,$L$50,P409),"")</f>
        <v>2368.7550447135095</v>
      </c>
      <c r="S409" s="321">
        <f t="shared" si="252"/>
        <v>1.2139981799925319</v>
      </c>
      <c r="T409" s="321">
        <f t="shared" si="253"/>
        <v>0.13218105723538648</v>
      </c>
      <c r="U409" s="326">
        <f t="shared" si="254"/>
        <v>2.0265576595543271</v>
      </c>
      <c r="V409" s="334">
        <f t="shared" si="255"/>
        <v>2.0265576595543271</v>
      </c>
      <c r="W409" s="326">
        <f t="shared" si="256"/>
        <v>2.4710349490453254E-4</v>
      </c>
      <c r="X409" s="326">
        <f t="shared" si="257"/>
        <v>3.5540930129939383</v>
      </c>
      <c r="Y409" s="326">
        <f t="shared" si="272"/>
        <v>34.483717938826757</v>
      </c>
      <c r="Z409" s="107">
        <f>IF(H409&gt;0, rate1(1,$L$52,$L$51,$L$54,U409,$L$53,$L$50,Y409),"")</f>
        <v>2386.6853947810841</v>
      </c>
      <c r="AA409" s="334">
        <f t="shared" si="258"/>
        <v>1.4866815652856686</v>
      </c>
      <c r="AB409" s="334">
        <f t="shared" si="259"/>
        <v>-5.0773136385285028E-4</v>
      </c>
      <c r="AC409" s="326">
        <f t="shared" si="260"/>
        <v>0.13218105723538648</v>
      </c>
      <c r="AD409" s="326">
        <f t="shared" si="261"/>
        <v>-0.15130761107761631</v>
      </c>
      <c r="AE409" s="326">
        <f t="shared" si="262"/>
        <v>-85.095877104842984</v>
      </c>
      <c r="AF409" s="326">
        <f t="shared" si="263"/>
        <v>1012.7641294847273</v>
      </c>
      <c r="AG409" s="326">
        <f t="shared" si="264"/>
        <v>1011.3433389137454</v>
      </c>
      <c r="AH409" s="326">
        <f t="shared" si="265"/>
        <v>2.0066806125533998</v>
      </c>
      <c r="AI409" s="326">
        <f t="shared" si="266"/>
        <v>55.801910598726849</v>
      </c>
      <c r="AJ409" s="391">
        <f t="shared" si="267"/>
        <v>1.8613698462449084</v>
      </c>
      <c r="AK409" s="335">
        <f t="shared" si="268"/>
        <v>0.55399509460050755</v>
      </c>
      <c r="AL409" s="41">
        <f t="shared" si="269"/>
        <v>0.2802915638235427</v>
      </c>
      <c r="AM409" s="8" cm="1">
        <f t="array" ref="AM409">Balance($B$8,$B$11,$B$12,$H$7,B409,AK409,AL409)</f>
        <v>6.6165340047737313</v>
      </c>
      <c r="AN409" s="8" cm="1">
        <f t="array" ref="AN409">getStorageByWaterLevel(B408)</f>
        <v>3.6329659456558199</v>
      </c>
    </row>
    <row r="410" spans="2:40" x14ac:dyDescent="0.25">
      <c r="B410" s="326">
        <f t="shared" si="238"/>
        <v>1012.7641294847273</v>
      </c>
      <c r="C410" s="326">
        <f t="shared" si="239"/>
        <v>1011.3433389137454</v>
      </c>
      <c r="D410" s="326">
        <f t="shared" si="240"/>
        <v>2.0066806125533998</v>
      </c>
      <c r="E410" s="326">
        <f t="shared" si="270"/>
        <v>19.465367399254241</v>
      </c>
      <c r="F410" s="326">
        <f t="shared" si="241"/>
        <v>19.465367399254241</v>
      </c>
      <c r="G410" s="326">
        <f t="shared" si="242"/>
        <v>43.091290724293323</v>
      </c>
      <c r="H410" s="311">
        <f t="shared" si="243"/>
        <v>0.02</v>
      </c>
      <c r="I410" s="326">
        <f t="shared" si="244"/>
        <v>1.1366324567855373</v>
      </c>
      <c r="J410" s="326">
        <f t="shared" si="245"/>
        <v>42.18</v>
      </c>
      <c r="K410" s="333">
        <f t="shared" si="246"/>
        <v>-1</v>
      </c>
      <c r="L410" s="321">
        <f t="shared" si="247"/>
        <v>1.9866806125533998</v>
      </c>
      <c r="M410" s="321">
        <f t="shared" si="248"/>
        <v>1.9966806125533998</v>
      </c>
      <c r="N410" s="326">
        <f t="shared" si="249"/>
        <v>-2.8010771367048992E-2</v>
      </c>
      <c r="O410" s="326">
        <f t="shared" si="250"/>
        <v>1.0016492211610967E-3</v>
      </c>
      <c r="P410" s="330">
        <f t="shared" si="271"/>
        <v>33.694910678912855</v>
      </c>
      <c r="Q410" s="326">
        <f t="shared" si="251"/>
        <v>1.5610273766625582</v>
      </c>
      <c r="R410" s="276">
        <f>IF(H410&gt;0, rate1(1,$L$52,$L$51,$L$54,L410,$L$53,$L$50,P410),"")</f>
        <v>2344.8924196212024</v>
      </c>
      <c r="S410" s="321">
        <f t="shared" si="252"/>
        <v>0.6646177552259187</v>
      </c>
      <c r="T410" s="321">
        <f t="shared" si="253"/>
        <v>-8.3518945333309114E-2</v>
      </c>
      <c r="U410" s="326">
        <f t="shared" si="254"/>
        <v>2.0066806125533998</v>
      </c>
      <c r="V410" s="334">
        <f t="shared" si="255"/>
        <v>2.0066806125533998</v>
      </c>
      <c r="W410" s="326">
        <f t="shared" si="256"/>
        <v>2.4227994581726975E-4</v>
      </c>
      <c r="X410" s="326">
        <f t="shared" si="257"/>
        <v>2.2215305369427654</v>
      </c>
      <c r="Y410" s="326">
        <f t="shared" si="272"/>
        <v>34.033265123622137</v>
      </c>
      <c r="Z410" s="107">
        <f>IF(H410&gt;0, rate1(1,$L$52,$L$51,$L$54,U410,$L$53,$L$50,Y410),"")</f>
        <v>2362.8753464980305</v>
      </c>
      <c r="AA410" s="334">
        <f t="shared" si="258"/>
        <v>0.93863299962816404</v>
      </c>
      <c r="AB410" s="334">
        <f t="shared" si="259"/>
        <v>3.9480493481715423E-3</v>
      </c>
      <c r="AC410" s="326">
        <f t="shared" si="260"/>
        <v>3.9480493481715423E-3</v>
      </c>
      <c r="AD410" s="326">
        <f t="shared" si="261"/>
        <v>-5.0657928096219438</v>
      </c>
      <c r="AE410" s="326">
        <f t="shared" si="262"/>
        <v>-72.203297617732389</v>
      </c>
      <c r="AF410" s="326">
        <f t="shared" si="263"/>
        <v>1012.7321706640121</v>
      </c>
      <c r="AG410" s="326">
        <f t="shared" si="264"/>
        <v>1011.3393908643972</v>
      </c>
      <c r="AH410" s="326">
        <f t="shared" si="265"/>
        <v>1.9868013723048805</v>
      </c>
      <c r="AI410" s="326">
        <f t="shared" si="266"/>
        <v>1.683680374901513</v>
      </c>
      <c r="AJ410" s="391">
        <f t="shared" si="267"/>
        <v>1.8618375352379366</v>
      </c>
      <c r="AK410" s="335">
        <f t="shared" si="268"/>
        <v>0.55647257360224278</v>
      </c>
      <c r="AL410" s="41">
        <f t="shared" si="269"/>
        <v>0.28264528841259701</v>
      </c>
      <c r="AM410" s="8" cm="1">
        <f t="array" ref="AM410">Balance($B$8,$B$11,$B$12,$H$7,B410,AK410,AL410)</f>
        <v>6.7329775727626222</v>
      </c>
      <c r="AN410" s="8" cm="1">
        <f t="array" ref="AN410">getStorageByWaterLevel(B409)</f>
        <v>3.6203565783978418</v>
      </c>
    </row>
    <row r="411" spans="2:40" x14ac:dyDescent="0.25">
      <c r="B411" s="326">
        <f t="shared" si="238"/>
        <v>1012.7321706640121</v>
      </c>
      <c r="C411" s="326">
        <f t="shared" si="239"/>
        <v>1011.3393908643972</v>
      </c>
      <c r="D411" s="326">
        <f t="shared" si="240"/>
        <v>1.9868013723048805</v>
      </c>
      <c r="E411" s="326">
        <f t="shared" si="270"/>
        <v>19.465367399254241</v>
      </c>
      <c r="F411" s="326">
        <f t="shared" si="241"/>
        <v>19.465367399254241</v>
      </c>
      <c r="G411" s="326">
        <f t="shared" si="242"/>
        <v>44.413698824416663</v>
      </c>
      <c r="H411" s="311">
        <f t="shared" si="243"/>
        <v>0.02</v>
      </c>
      <c r="I411" s="326">
        <f t="shared" si="244"/>
        <v>1.1142238396919311</v>
      </c>
      <c r="J411" s="326">
        <f t="shared" si="245"/>
        <v>42.18</v>
      </c>
      <c r="K411" s="333">
        <f t="shared" si="246"/>
        <v>1</v>
      </c>
      <c r="L411" s="321">
        <f t="shared" si="247"/>
        <v>2.0068013723048805</v>
      </c>
      <c r="M411" s="321">
        <f t="shared" si="248"/>
        <v>1.9968013723048805</v>
      </c>
      <c r="N411" s="326">
        <f t="shared" si="249"/>
        <v>2.8351112562408964E-2</v>
      </c>
      <c r="O411" s="326">
        <f t="shared" si="250"/>
        <v>1.0016492211610967E-3</v>
      </c>
      <c r="P411" s="330">
        <f t="shared" si="271"/>
        <v>33.923175053708782</v>
      </c>
      <c r="Q411" s="326">
        <f t="shared" si="251"/>
        <v>1.5689642620635738</v>
      </c>
      <c r="R411" s="276">
        <f>IF(H411&gt;0, rate1(1,$L$52,$L$51,$L$54,L411,$L$53,$L$50,P411),"")</f>
        <v>2357.0335382782823</v>
      </c>
      <c r="S411" s="321">
        <f t="shared" si="252"/>
        <v>0.66455607356057611</v>
      </c>
      <c r="T411" s="321">
        <f t="shared" si="253"/>
        <v>8.4518187177637719E-2</v>
      </c>
      <c r="U411" s="326">
        <f t="shared" si="254"/>
        <v>1.9868013723048805</v>
      </c>
      <c r="V411" s="334">
        <f t="shared" si="255"/>
        <v>1.9868013723048805</v>
      </c>
      <c r="W411" s="326">
        <f t="shared" si="256"/>
        <v>2.3750341625161653E-4</v>
      </c>
      <c r="X411" s="326">
        <f t="shared" si="257"/>
        <v>0.91496478991586372</v>
      </c>
      <c r="Y411" s="326">
        <f t="shared" si="272"/>
        <v>33.5842506946451</v>
      </c>
      <c r="Z411" s="107">
        <f>IF(H411&gt;0, rate1(1,$L$52,$L$51,$L$54,U411,$L$53,$L$50,Y411),"")</f>
        <v>2338.9926494144111</v>
      </c>
      <c r="AA411" s="334">
        <f t="shared" si="258"/>
        <v>0.39053491484652164</v>
      </c>
      <c r="AB411" s="334">
        <f t="shared" si="259"/>
        <v>3.8969158699518819E-4</v>
      </c>
      <c r="AC411" s="326">
        <f t="shared" si="260"/>
        <v>8.4518187177637719E-2</v>
      </c>
      <c r="AD411" s="326">
        <f t="shared" si="261"/>
        <v>0.23663545880325873</v>
      </c>
      <c r="AE411" s="326">
        <f t="shared" si="262"/>
        <v>119.87462057071379</v>
      </c>
      <c r="AF411" s="326">
        <f t="shared" si="263"/>
        <v>1012.6760035893968</v>
      </c>
      <c r="AG411" s="326">
        <f t="shared" si="264"/>
        <v>1011.2548726772195</v>
      </c>
      <c r="AH411" s="326">
        <f t="shared" si="265"/>
        <v>2.0069209418453706</v>
      </c>
      <c r="AI411" s="326">
        <f t="shared" si="266"/>
        <v>35.85786362606229</v>
      </c>
      <c r="AJ411" s="391">
        <f t="shared" si="267"/>
        <v>1.8717980529118428</v>
      </c>
      <c r="AK411" s="335">
        <f t="shared" si="268"/>
        <v>0.55654512556276448</v>
      </c>
      <c r="AL411" s="41">
        <f t="shared" si="269"/>
        <v>0.28271630605081033</v>
      </c>
      <c r="AM411" s="8" cm="1">
        <f t="array" ref="AM411">Balance($B$8,$B$11,$B$12,$H$7,B411,AK411,AL411)</f>
        <v>6.7613047054072952</v>
      </c>
      <c r="AN411" s="8" cm="1">
        <f t="array" ref="AN411">getStorageByWaterLevel(B410)</f>
        <v>3.7014228000044604</v>
      </c>
    </row>
    <row r="412" spans="2:40" x14ac:dyDescent="0.25">
      <c r="B412" s="326">
        <f t="shared" si="238"/>
        <v>1012.6760035893968</v>
      </c>
      <c r="C412" s="326">
        <f t="shared" si="239"/>
        <v>1011.2548726772195</v>
      </c>
      <c r="D412" s="326">
        <f t="shared" si="240"/>
        <v>2.0069209418453706</v>
      </c>
      <c r="E412" s="326">
        <f t="shared" si="270"/>
        <v>19.465367399254241</v>
      </c>
      <c r="F412" s="326">
        <f t="shared" si="241"/>
        <v>19.465367399254241</v>
      </c>
      <c r="G412" s="326">
        <f t="shared" si="242"/>
        <v>45.763038725303261</v>
      </c>
      <c r="H412" s="311">
        <f t="shared" si="243"/>
        <v>0.02</v>
      </c>
      <c r="I412" s="326">
        <f t="shared" si="244"/>
        <v>1.1369047297418546</v>
      </c>
      <c r="J412" s="326">
        <f t="shared" si="245"/>
        <v>42.18</v>
      </c>
      <c r="K412" s="333">
        <f t="shared" si="246"/>
        <v>1</v>
      </c>
      <c r="L412" s="321">
        <f t="shared" si="247"/>
        <v>2.0269209418453706</v>
      </c>
      <c r="M412" s="321">
        <f t="shared" si="248"/>
        <v>2.0169209418453704</v>
      </c>
      <c r="N412" s="326">
        <f t="shared" si="249"/>
        <v>2.8639928112874191E-2</v>
      </c>
      <c r="O412" s="326">
        <f t="shared" si="250"/>
        <v>1.0016492211610967E-3</v>
      </c>
      <c r="P412" s="330">
        <f t="shared" si="271"/>
        <v>34.378760887023333</v>
      </c>
      <c r="Q412" s="326">
        <f t="shared" si="251"/>
        <v>2.9047641656122778</v>
      </c>
      <c r="R412" s="276">
        <f>IF(H412&gt;0, rate1(1,$L$52,$L$51,$L$54,L412,$L$53,$L$50,P412),"")</f>
        <v>2381.1508476599806</v>
      </c>
      <c r="S412" s="321">
        <f t="shared" si="252"/>
        <v>1.2178906925111743</v>
      </c>
      <c r="T412" s="321">
        <f t="shared" si="253"/>
        <v>-0.1314417232916244</v>
      </c>
      <c r="U412" s="326">
        <f t="shared" si="254"/>
        <v>2.0069209418453706</v>
      </c>
      <c r="V412" s="334">
        <f t="shared" si="255"/>
        <v>2.0069209418453706</v>
      </c>
      <c r="W412" s="326">
        <f t="shared" si="256"/>
        <v>2.4233798241146687E-4</v>
      </c>
      <c r="X412" s="326">
        <f t="shared" si="257"/>
        <v>2.2374856416872291</v>
      </c>
      <c r="Y412" s="326">
        <f t="shared" si="272"/>
        <v>34.038702590000888</v>
      </c>
      <c r="Z412" s="107">
        <f>IF(H412&gt;0, rate1(1,$L$52,$L$51,$L$54,U412,$L$53,$L$50,Y412),"")</f>
        <v>2363.1636482376812</v>
      </c>
      <c r="AA412" s="334">
        <f t="shared" si="258"/>
        <v>0.94525895846025942</v>
      </c>
      <c r="AB412" s="334">
        <f t="shared" si="259"/>
        <v>4.4269888843005622E-3</v>
      </c>
      <c r="AC412" s="326">
        <f t="shared" si="260"/>
        <v>4.4269888843005622E-3</v>
      </c>
      <c r="AD412" s="326">
        <f t="shared" si="261"/>
        <v>4.5177434420325815</v>
      </c>
      <c r="AE412" s="326">
        <f t="shared" si="262"/>
        <v>96.263972320390039</v>
      </c>
      <c r="AF412" s="326">
        <f t="shared" si="263"/>
        <v>1012.7002165286254</v>
      </c>
      <c r="AG412" s="326">
        <f t="shared" si="264"/>
        <v>1011.2504456883352</v>
      </c>
      <c r="AH412" s="326">
        <f t="shared" si="265"/>
        <v>2.0270427213163664</v>
      </c>
      <c r="AI412" s="326">
        <f t="shared" si="266"/>
        <v>1.8591803575363905</v>
      </c>
      <c r="AJ412" s="391">
        <f t="shared" si="267"/>
        <v>1.8723144919000474</v>
      </c>
      <c r="AK412" s="335">
        <f t="shared" si="268"/>
        <v>0.55813770591833944</v>
      </c>
      <c r="AL412" s="41">
        <f t="shared" si="269"/>
        <v>0.28422879073855761</v>
      </c>
      <c r="AM412" s="8" cm="1">
        <f t="array" ref="AM412">Balance($B$8,$B$11,$B$12,$H$7,B412,AK412,AL412)</f>
        <v>6.7934857823021417</v>
      </c>
      <c r="AN412" s="8" cm="1">
        <f t="array" ref="AN412">getStorageByWaterLevel(B411)</f>
        <v>3.7176750839997674</v>
      </c>
    </row>
    <row r="413" spans="2:40" x14ac:dyDescent="0.25">
      <c r="B413" s="326">
        <f t="shared" si="238"/>
        <v>1012.7002165286254</v>
      </c>
      <c r="C413" s="326">
        <f t="shared" si="239"/>
        <v>1011.2504456883352</v>
      </c>
      <c r="D413" s="326">
        <f t="shared" si="240"/>
        <v>2.0270427213163664</v>
      </c>
      <c r="E413" s="326">
        <f t="shared" si="270"/>
        <v>19.465367399254241</v>
      </c>
      <c r="F413" s="326">
        <f t="shared" si="241"/>
        <v>19.465367399254241</v>
      </c>
      <c r="G413" s="326">
        <f t="shared" si="242"/>
        <v>44.429952337535092</v>
      </c>
      <c r="H413" s="311">
        <f t="shared" si="243"/>
        <v>0.02</v>
      </c>
      <c r="I413" s="326">
        <f t="shared" si="244"/>
        <v>1.1598166722322276</v>
      </c>
      <c r="J413" s="326">
        <f t="shared" si="245"/>
        <v>42.18</v>
      </c>
      <c r="K413" s="333">
        <f t="shared" si="246"/>
        <v>-1</v>
      </c>
      <c r="L413" s="321">
        <f t="shared" si="247"/>
        <v>2.0070427213163664</v>
      </c>
      <c r="M413" s="321">
        <f t="shared" si="248"/>
        <v>2.0170427213163666</v>
      </c>
      <c r="N413" s="326">
        <f t="shared" si="249"/>
        <v>-2.829323385828042E-2</v>
      </c>
      <c r="O413" s="326">
        <f t="shared" si="250"/>
        <v>1.0016492211610967E-3</v>
      </c>
      <c r="P413" s="330">
        <f t="shared" si="271"/>
        <v>34.155223058275105</v>
      </c>
      <c r="Q413" s="326">
        <f t="shared" si="251"/>
        <v>2.9129311643186782</v>
      </c>
      <c r="R413" s="276">
        <f>IF(H413&gt;0, rate1(1,$L$52,$L$51,$L$54,L413,$L$53,$L$50,P413),"")</f>
        <v>2369.336492543719</v>
      </c>
      <c r="S413" s="321">
        <f t="shared" si="252"/>
        <v>1.2274048096074421</v>
      </c>
      <c r="T413" s="321">
        <f t="shared" si="253"/>
        <v>0.1244179219741291</v>
      </c>
      <c r="U413" s="326">
        <f t="shared" si="254"/>
        <v>2.0270427213163664</v>
      </c>
      <c r="V413" s="334">
        <f t="shared" si="255"/>
        <v>2.0270427213163664</v>
      </c>
      <c r="W413" s="326">
        <f t="shared" si="256"/>
        <v>2.4722179877034733E-4</v>
      </c>
      <c r="X413" s="326">
        <f t="shared" si="257"/>
        <v>3.5869405904977611</v>
      </c>
      <c r="Y413" s="326">
        <f t="shared" si="272"/>
        <v>34.494728902941432</v>
      </c>
      <c r="Z413" s="107">
        <f>IF(H413&gt;0, rate1(1,$L$52,$L$51,$L$54,U413,$L$53,$L$50,Y413),"")</f>
        <v>2387.2655538951799</v>
      </c>
      <c r="AA413" s="334">
        <f t="shared" si="258"/>
        <v>1.5000571119934811</v>
      </c>
      <c r="AB413" s="334">
        <f t="shared" si="259"/>
        <v>-4.9438712667198334E-4</v>
      </c>
      <c r="AC413" s="326">
        <f t="shared" si="260"/>
        <v>0.1244179219741291</v>
      </c>
      <c r="AD413" s="326">
        <f t="shared" si="261"/>
        <v>-0.16074854556852919</v>
      </c>
      <c r="AE413" s="326">
        <f t="shared" si="262"/>
        <v>-72.622068755849824</v>
      </c>
      <c r="AF413" s="326">
        <f t="shared" si="263"/>
        <v>1012.547505372793</v>
      </c>
      <c r="AG413" s="326">
        <f t="shared" si="264"/>
        <v>1011.1260277663611</v>
      </c>
      <c r="AH413" s="326">
        <f t="shared" si="265"/>
        <v>2.0071657277140527</v>
      </c>
      <c r="AI413" s="326">
        <f t="shared" si="266"/>
        <v>52.511714720839016</v>
      </c>
      <c r="AJ413" s="391">
        <f t="shared" si="267"/>
        <v>1.8869010793225027</v>
      </c>
      <c r="AK413" s="335">
        <f t="shared" si="268"/>
        <v>0.55822278766103872</v>
      </c>
      <c r="AL413" s="41">
        <f t="shared" si="269"/>
        <v>0.2843072109660385</v>
      </c>
      <c r="AM413" s="8" cm="1">
        <f t="array" ref="AM413">Balance($B$8,$B$11,$B$12,$H$7,B413,AK413,AL413)</f>
        <v>6.7703137176011987</v>
      </c>
      <c r="AN413" s="8" cm="1">
        <f t="array" ref="AN413">getStorageByWaterLevel(B412)</f>
        <v>3.7463243818158993</v>
      </c>
    </row>
    <row r="414" spans="2:40" x14ac:dyDescent="0.25">
      <c r="B414" s="326">
        <f t="shared" si="238"/>
        <v>1012.547505372793</v>
      </c>
      <c r="C414" s="326">
        <f t="shared" si="239"/>
        <v>1011.1260277663611</v>
      </c>
      <c r="D414" s="326">
        <f t="shared" si="240"/>
        <v>2.0071657277140527</v>
      </c>
      <c r="E414" s="326">
        <f t="shared" si="270"/>
        <v>19.465367399254241</v>
      </c>
      <c r="F414" s="326">
        <f t="shared" si="241"/>
        <v>19.465367399254241</v>
      </c>
      <c r="G414" s="326">
        <f t="shared" si="242"/>
        <v>43.122866587078832</v>
      </c>
      <c r="H414" s="311">
        <f t="shared" si="243"/>
        <v>0.02</v>
      </c>
      <c r="I414" s="326">
        <f t="shared" si="244"/>
        <v>1.1371820851455596</v>
      </c>
      <c r="J414" s="326">
        <f t="shared" si="245"/>
        <v>42.18</v>
      </c>
      <c r="K414" s="333">
        <f t="shared" si="246"/>
        <v>-1</v>
      </c>
      <c r="L414" s="321">
        <f t="shared" si="247"/>
        <v>1.9871657277140526</v>
      </c>
      <c r="M414" s="321">
        <f t="shared" si="248"/>
        <v>1.9971657277140527</v>
      </c>
      <c r="N414" s="326">
        <f t="shared" si="249"/>
        <v>-2.8017501448491355E-2</v>
      </c>
      <c r="O414" s="326">
        <f t="shared" si="250"/>
        <v>1.0016492211610967E-3</v>
      </c>
      <c r="P414" s="330">
        <f t="shared" si="271"/>
        <v>33.705859143232303</v>
      </c>
      <c r="Q414" s="326">
        <f t="shared" si="251"/>
        <v>1.5929171911354203</v>
      </c>
      <c r="R414" s="276">
        <f>IF(H414&gt;0, rate1(1,$L$52,$L$51,$L$54,L414,$L$53,$L$50,P414),"")</f>
        <v>2345.4756364274272</v>
      </c>
      <c r="S414" s="321">
        <f t="shared" si="252"/>
        <v>0.67802641783501427</v>
      </c>
      <c r="T414" s="321">
        <f t="shared" si="253"/>
        <v>-8.701801327953243E-2</v>
      </c>
      <c r="U414" s="326">
        <f t="shared" si="254"/>
        <v>2.0071657277140527</v>
      </c>
      <c r="V414" s="334">
        <f t="shared" si="255"/>
        <v>2.0071657277140527</v>
      </c>
      <c r="W414" s="326">
        <f t="shared" si="256"/>
        <v>2.4239710235995915E-4</v>
      </c>
      <c r="X414" s="326">
        <f t="shared" si="257"/>
        <v>2.2537405406163629</v>
      </c>
      <c r="Y414" s="326">
        <f t="shared" si="272"/>
        <v>34.044241110298323</v>
      </c>
      <c r="Z414" s="107">
        <f>IF(H414&gt;0, rate1(1,$L$52,$L$51,$L$54,U414,$L$53,$L$50,Y414),"")</f>
        <v>2363.4572856147565</v>
      </c>
      <c r="AA414" s="334">
        <f t="shared" si="258"/>
        <v>0.95200778860883506</v>
      </c>
      <c r="AB414" s="334">
        <f t="shared" si="259"/>
        <v>5.0507591822406186E-3</v>
      </c>
      <c r="AC414" s="326">
        <f t="shared" si="260"/>
        <v>5.0507591822406186E-3</v>
      </c>
      <c r="AD414" s="326">
        <f t="shared" si="261"/>
        <v>-3.9598007504146331</v>
      </c>
      <c r="AE414" s="326">
        <f t="shared" si="262"/>
        <v>-58.686813998787599</v>
      </c>
      <c r="AF414" s="326">
        <f t="shared" si="263"/>
        <v>1012.5144371121622</v>
      </c>
      <c r="AG414" s="326">
        <f t="shared" si="264"/>
        <v>1011.1209770071788</v>
      </c>
      <c r="AH414" s="326">
        <f t="shared" si="265"/>
        <v>1.9872865411121854</v>
      </c>
      <c r="AI414" s="326">
        <f t="shared" si="266"/>
        <v>2.1534050935331033</v>
      </c>
      <c r="AJ414" s="391">
        <f t="shared" si="267"/>
        <v>1.8874992474040397</v>
      </c>
      <c r="AK414" s="335">
        <f t="shared" si="268"/>
        <v>0.56055588064324779</v>
      </c>
      <c r="AL414" s="41">
        <f t="shared" si="269"/>
        <v>0.28652215509296347</v>
      </c>
      <c r="AM414" s="8" cm="1">
        <f t="array" ref="AM414">Balance($B$8,$B$11,$B$12,$H$7,B414,AK414,AL414)</f>
        <v>6.8820650237947651</v>
      </c>
      <c r="AN414" s="8" cm="1">
        <f t="array" ref="AN414">getStorageByWaterLevel(B413)</f>
        <v>3.73396054735682</v>
      </c>
    </row>
    <row r="415" spans="2:40" x14ac:dyDescent="0.25">
      <c r="B415" s="326">
        <f t="shared" si="238"/>
        <v>1012.5144371121622</v>
      </c>
      <c r="C415" s="326">
        <f t="shared" si="239"/>
        <v>1011.1209770071788</v>
      </c>
      <c r="D415" s="326">
        <f t="shared" si="240"/>
        <v>1.9872865411121854</v>
      </c>
      <c r="E415" s="326">
        <f t="shared" si="270"/>
        <v>19.465367399254241</v>
      </c>
      <c r="F415" s="326">
        <f t="shared" si="241"/>
        <v>19.465367399254241</v>
      </c>
      <c r="G415" s="326">
        <f t="shared" si="242"/>
        <v>44.445920906980753</v>
      </c>
      <c r="H415" s="311">
        <f t="shared" si="243"/>
        <v>0.02</v>
      </c>
      <c r="I415" s="326">
        <f t="shared" si="244"/>
        <v>1.1147680839867462</v>
      </c>
      <c r="J415" s="326">
        <f t="shared" si="245"/>
        <v>42.18</v>
      </c>
      <c r="K415" s="333">
        <f t="shared" si="246"/>
        <v>1</v>
      </c>
      <c r="L415" s="321">
        <f t="shared" si="247"/>
        <v>2.0072865411121854</v>
      </c>
      <c r="M415" s="321">
        <f t="shared" si="248"/>
        <v>1.9972865411121854</v>
      </c>
      <c r="N415" s="326">
        <f t="shared" si="249"/>
        <v>2.8358076566496138E-2</v>
      </c>
      <c r="O415" s="326">
        <f t="shared" si="250"/>
        <v>1.0016492211610967E-3</v>
      </c>
      <c r="P415" s="330">
        <f t="shared" si="271"/>
        <v>33.934143250188207</v>
      </c>
      <c r="Q415" s="326">
        <f t="shared" si="251"/>
        <v>1.6008614614238255</v>
      </c>
      <c r="R415" s="276">
        <f>IF(H415&gt;0, rate1(1,$L$52,$L$51,$L$54,L415,$L$53,$L$50,P415),"")</f>
        <v>2357.6159543468043</v>
      </c>
      <c r="S415" s="321">
        <f t="shared" si="252"/>
        <v>0.67789905770764547</v>
      </c>
      <c r="T415" s="321">
        <f t="shared" si="253"/>
        <v>8.8040961211336546E-2</v>
      </c>
      <c r="U415" s="326">
        <f t="shared" si="254"/>
        <v>1.9872865411121854</v>
      </c>
      <c r="V415" s="334">
        <f t="shared" si="255"/>
        <v>1.9872865411121854</v>
      </c>
      <c r="W415" s="326">
        <f t="shared" si="256"/>
        <v>2.3761942514921586E-4</v>
      </c>
      <c r="X415" s="326">
        <f t="shared" si="257"/>
        <v>0.94654334493120729</v>
      </c>
      <c r="Y415" s="326">
        <f t="shared" si="272"/>
        <v>33.595191457940949</v>
      </c>
      <c r="Z415" s="107">
        <f>IF(H415&gt;0, rate1(1,$L$52,$L$51,$L$54,U415,$L$53,$L$50,Y415),"")</f>
        <v>2339.5763546706912</v>
      </c>
      <c r="AA415" s="334">
        <f t="shared" si="258"/>
        <v>0.40391280841224636</v>
      </c>
      <c r="AB415" s="334">
        <f t="shared" si="259"/>
        <v>3.9863199294097639E-4</v>
      </c>
      <c r="AC415" s="326">
        <f t="shared" si="260"/>
        <v>8.8040961211336546E-2</v>
      </c>
      <c r="AD415" s="326">
        <f t="shared" si="261"/>
        <v>0.22716698823847814</v>
      </c>
      <c r="AE415" s="326">
        <f t="shared" si="262"/>
        <v>89.953601049615799</v>
      </c>
      <c r="AF415" s="326">
        <f t="shared" si="263"/>
        <v>1012.4547542275174</v>
      </c>
      <c r="AG415" s="326">
        <f t="shared" si="264"/>
        <v>1011.0329360459674</v>
      </c>
      <c r="AH415" s="326">
        <f t="shared" si="265"/>
        <v>2.0074061640602214</v>
      </c>
      <c r="AI415" s="326">
        <f t="shared" si="266"/>
        <v>37.343215738344874</v>
      </c>
      <c r="AJ415" s="391">
        <f t="shared" si="267"/>
        <v>1.8978723628869134</v>
      </c>
      <c r="AK415" s="335">
        <f t="shared" si="268"/>
        <v>0.56064874164380418</v>
      </c>
      <c r="AL415" s="41">
        <f t="shared" si="269"/>
        <v>0.2866129857198087</v>
      </c>
      <c r="AM415" s="8" cm="1">
        <f t="array" ref="AM415">Balance($B$8,$B$11,$B$12,$H$7,B415,AK415,AL415)</f>
        <v>6.9113695409316751</v>
      </c>
      <c r="AN415" s="8" cm="1">
        <f t="array" ref="AN415">getStorageByWaterLevel(B414)</f>
        <v>3.8122810217797927</v>
      </c>
    </row>
    <row r="416" spans="2:40" x14ac:dyDescent="0.25">
      <c r="B416" s="326">
        <f t="shared" ref="B416:B479" si="273">IF(H416&gt;0, AF415,"")</f>
        <v>1012.4547542275174</v>
      </c>
      <c r="C416" s="326">
        <f t="shared" ref="C416:C479" si="274">IF(H416&gt;0, AG415,"")</f>
        <v>1011.0329360459674</v>
      </c>
      <c r="D416" s="326">
        <f t="shared" ref="D416:D479" si="275">IF(H416&gt;0, AH415,"")</f>
        <v>2.0074061640602214</v>
      </c>
      <c r="E416" s="326">
        <f t="shared" si="270"/>
        <v>19.465367399254241</v>
      </c>
      <c r="F416" s="326">
        <f t="shared" ref="F416:F479" si="276">IF(H416&gt;0, (E416+E415)/2,"")</f>
        <v>19.465367399254241</v>
      </c>
      <c r="G416" s="326">
        <f t="shared" ref="G416:G479" si="277">IF(H416&gt;0, F416*$S$53*$C$55*(B416-C416+N416)^1.5,"")</f>
        <v>45.795913701057309</v>
      </c>
      <c r="H416" s="311">
        <f t="shared" ref="H416:H479" si="278">dv(S415)</f>
        <v>0.02</v>
      </c>
      <c r="I416" s="326">
        <f t="shared" ref="I416:I479" si="279">IF(H416&gt;0, (B416-C416)*B$19,"")</f>
        <v>1.1374545452399616</v>
      </c>
      <c r="J416" s="326">
        <f t="shared" si="245"/>
        <v>42.18</v>
      </c>
      <c r="K416" s="333">
        <f t="shared" ref="K416:K479" si="280">IF(H416&gt;0, IF((1-S415-0.015)&gt;0,1,-1),"")</f>
        <v>1</v>
      </c>
      <c r="L416" s="321">
        <f t="shared" ref="L416:L479" si="281">IF(H416&gt;0, D416+K416*H416,"")</f>
        <v>2.0274061640602214</v>
      </c>
      <c r="M416" s="321">
        <f t="shared" ref="M416:M479" si="282">IF(H416&gt;0, (D416+L416)/2,"")</f>
        <v>2.0174061640602217</v>
      </c>
      <c r="N416" s="326">
        <f t="shared" ref="N416:N479" si="283">IF(H416&gt;0, 2*($P$53*M416/$S$52/$S$51)^2-(B416-C416)*2,"")</f>
        <v>2.8646894058330208E-2</v>
      </c>
      <c r="O416" s="326">
        <f t="shared" ref="O416:O479" si="284">IF(WH(B415,$F$51,$F$52,$F$53)&gt;0,WH(B415,$F$51,$F$52,$F$53),O415)</f>
        <v>1.0016492211610967E-3</v>
      </c>
      <c r="P416" s="330">
        <f t="shared" si="271"/>
        <v>34.389766989147255</v>
      </c>
      <c r="Q416" s="326">
        <f t="shared" ref="Q416:Q479" si="285">IF(H416&gt;0, M416/$S$54*(B416-C416+N416/2)*E416-J416,"")</f>
        <v>2.9373108935848151</v>
      </c>
      <c r="R416" s="276">
        <f>IF(H416&gt;0, rate1(1,$L$52,$L$51,$L$54,L416,$L$53,$L$50,P416),"")</f>
        <v>2381.7315940216236</v>
      </c>
      <c r="S416" s="321">
        <f t="shared" ref="S416:S479" si="286">IF(H416&gt;0, Q416/O416/R416,"")</f>
        <v>1.2312363835581215</v>
      </c>
      <c r="T416" s="321">
        <f t="shared" ref="T416:T479" si="287">IF(H416&gt;0, N416/(1-S416),"")</f>
        <v>-0.1238857554227827</v>
      </c>
      <c r="U416" s="326">
        <f t="shared" ref="U416:U479" si="288">L416-K416*H416</f>
        <v>2.0074061640602214</v>
      </c>
      <c r="V416" s="334">
        <f t="shared" ref="V416:V479" si="289">IF(H416&gt;0, (D416+U416)/2,"")</f>
        <v>2.0074061640602214</v>
      </c>
      <c r="W416" s="326">
        <f t="shared" ref="W416:W479" si="290">IF(H416&gt;0, 2*($P$53*V416/$S$52/$S$51)^2-(B416-C416)*2,"")</f>
        <v>2.4245517884491363E-4</v>
      </c>
      <c r="X416" s="326">
        <f t="shared" ref="X416:X479" si="291">IF(H416&gt;0, V416/$S$54*(B416-C416+W416/2)*F416-J416,"")</f>
        <v>2.2697104715837995</v>
      </c>
      <c r="Y416" s="326">
        <f t="shared" si="272"/>
        <v>34.049681438013501</v>
      </c>
      <c r="Z416" s="107">
        <f>IF(H416&gt;0, rate1(1,$L$52,$L$51,$L$54,U416,$L$53,$L$50,Y416),"")</f>
        <v>2363.7456951035001</v>
      </c>
      <c r="AA416" s="334">
        <f t="shared" ref="AA416:AA479" si="292">IF(H416&gt;0, X416/O416/Z416,"")</f>
        <v>0.95863670319037908</v>
      </c>
      <c r="AB416" s="334">
        <f t="shared" ref="AB416:AB479" si="293">IF(H416&gt;0, W416/(1-AA416),"")</f>
        <v>5.861601892151876E-3</v>
      </c>
      <c r="AC416" s="326">
        <f t="shared" ref="AC416:AC479" si="294">IF(H416&gt;0, delta_z(N416,S416,H416,AE415,AB416),"")</f>
        <v>5.861601892151876E-3</v>
      </c>
      <c r="AD416" s="326">
        <f t="shared" ref="AD416:AD479" si="295">IF(H416&gt;0, H416/AC416*K416,"")</f>
        <v>3.4120365674745137</v>
      </c>
      <c r="AE416" s="326">
        <f t="shared" ref="AE416:AE479" si="296">IF(H416&gt;0, (AD416-AD415)/(AC416+AC415)*2,"")</f>
        <v>67.833496210876476</v>
      </c>
      <c r="AF416" s="326">
        <f t="shared" ref="AF416:AF479" si="297">IF(H416&gt;0, B416-(AC416-N416),"")</f>
        <v>1012.4775395196835</v>
      </c>
      <c r="AG416" s="326">
        <f t="shared" ref="AG416:AG479" si="298">IF(H416&gt;0, C416-AC416,"")</f>
        <v>1011.0270744440752</v>
      </c>
      <c r="AH416" s="326">
        <f t="shared" ref="AH416:AH479" si="299">IF(H416&gt;0, $S$54*$S$53*$C$55*SQRT(AF416-AG416),"")</f>
        <v>2.0275279967067119</v>
      </c>
      <c r="AI416" s="326">
        <f t="shared" ref="AI416:AI479" si="300">IF(H416&gt;0, AC416/R416*1000000,"")</f>
        <v>2.4610673624454842</v>
      </c>
      <c r="AJ416" s="391">
        <f t="shared" ref="AJ416:AJ479" si="301">IF(H416&gt;0, AJ415+AI416/3600,"")</f>
        <v>1.898555992709815</v>
      </c>
      <c r="AK416" s="335">
        <f t="shared" ref="AK416:AK479" si="302">IF(H416&gt;0, AK415+AI415*G415/1000000,"")</f>
        <v>0.56230849525692295</v>
      </c>
      <c r="AL416" s="41">
        <f t="shared" ref="AL416:AL447" si="303">IF(H416&gt;0, AL415+AI415*J415/1000000,"")</f>
        <v>0.28818812255965209</v>
      </c>
      <c r="AM416" s="8" cm="1">
        <f t="array" ref="AM416">Balance($B$8,$B$11,$B$12,$H$7,B416,AK416,AL416)</f>
        <v>6.9460698463032688</v>
      </c>
      <c r="AN416" s="8" cm="1">
        <f t="array" ref="AN416">getStorageByWaterLevel(B415)</f>
        <v>3.8293476075073731</v>
      </c>
    </row>
    <row r="417" spans="2:40" x14ac:dyDescent="0.25">
      <c r="B417" s="326">
        <f t="shared" si="273"/>
        <v>1012.4775395196835</v>
      </c>
      <c r="C417" s="326">
        <f t="shared" si="274"/>
        <v>1011.0270744440752</v>
      </c>
      <c r="D417" s="326">
        <f t="shared" si="275"/>
        <v>2.0275279967067119</v>
      </c>
      <c r="E417" s="326">
        <f t="shared" si="270"/>
        <v>19.465367399254241</v>
      </c>
      <c r="F417" s="326">
        <f t="shared" si="276"/>
        <v>19.465367399254241</v>
      </c>
      <c r="G417" s="326">
        <f t="shared" si="277"/>
        <v>44.462189361805734</v>
      </c>
      <c r="H417" s="311">
        <f t="shared" si="278"/>
        <v>0.02</v>
      </c>
      <c r="I417" s="326">
        <f t="shared" si="279"/>
        <v>1.1603720604866794</v>
      </c>
      <c r="J417" s="326">
        <f t="shared" si="245"/>
        <v>42.18</v>
      </c>
      <c r="K417" s="333">
        <f t="shared" si="280"/>
        <v>-1</v>
      </c>
      <c r="L417" s="321">
        <f t="shared" si="281"/>
        <v>2.0075279967067119</v>
      </c>
      <c r="M417" s="321">
        <f t="shared" si="282"/>
        <v>2.0175279967067121</v>
      </c>
      <c r="N417" s="326">
        <f t="shared" si="283"/>
        <v>-2.829996497355669E-2</v>
      </c>
      <c r="O417" s="326">
        <f t="shared" si="284"/>
        <v>1.0016492211610967E-3</v>
      </c>
      <c r="P417" s="330">
        <f t="shared" si="271"/>
        <v>34.166212406831868</v>
      </c>
      <c r="Q417" s="326">
        <f t="shared" si="285"/>
        <v>2.9454853902926885</v>
      </c>
      <c r="R417" s="276">
        <f>IF(H417&gt;0, rate1(1,$L$52,$L$51,$L$54,L417,$L$53,$L$50,P417),"")</f>
        <v>2369.9181546377904</v>
      </c>
      <c r="S417" s="321">
        <f t="shared" si="286"/>
        <v>1.2408173784512466</v>
      </c>
      <c r="T417" s="321">
        <f t="shared" si="287"/>
        <v>0.11751629037555529</v>
      </c>
      <c r="U417" s="326">
        <f t="shared" si="288"/>
        <v>2.0275279967067119</v>
      </c>
      <c r="V417" s="334">
        <f t="shared" si="289"/>
        <v>2.0275279967067119</v>
      </c>
      <c r="W417" s="326">
        <f t="shared" si="290"/>
        <v>2.4734018306737937E-4</v>
      </c>
      <c r="X417" s="326">
        <f t="shared" si="291"/>
        <v>3.6198183692489962</v>
      </c>
      <c r="Y417" s="326">
        <f t="shared" si="272"/>
        <v>34.505745597109815</v>
      </c>
      <c r="Z417" s="107">
        <f>IF(H417&gt;0, rate1(1,$L$52,$L$51,$L$54,U417,$L$53,$L$50,Y417),"")</f>
        <v>2387.8459264390622</v>
      </c>
      <c r="AA417" s="334">
        <f t="shared" si="292"/>
        <v>1.5134386509717579</v>
      </c>
      <c r="AB417" s="334">
        <f t="shared" si="293"/>
        <v>-4.8173269113895462E-4</v>
      </c>
      <c r="AC417" s="326">
        <f t="shared" si="294"/>
        <v>0.11751629037555529</v>
      </c>
      <c r="AD417" s="326">
        <f t="shared" si="295"/>
        <v>-0.17018917067654668</v>
      </c>
      <c r="AE417" s="326">
        <f t="shared" si="296"/>
        <v>-58.069167373653855</v>
      </c>
      <c r="AF417" s="326">
        <f t="shared" si="297"/>
        <v>1012.3317232643344</v>
      </c>
      <c r="AG417" s="326">
        <f t="shared" si="298"/>
        <v>1010.9095581536997</v>
      </c>
      <c r="AH417" s="326">
        <f t="shared" si="299"/>
        <v>2.0076510565207291</v>
      </c>
      <c r="AI417" s="326">
        <f t="shared" si="300"/>
        <v>49.586645068557672</v>
      </c>
      <c r="AJ417" s="391">
        <f t="shared" si="301"/>
        <v>1.9123300607844143</v>
      </c>
      <c r="AK417" s="335">
        <f t="shared" si="302"/>
        <v>0.56242120208546598</v>
      </c>
      <c r="AL417" s="41">
        <f t="shared" si="303"/>
        <v>0.28829193038100004</v>
      </c>
      <c r="AM417" s="8" cm="1">
        <f t="array" ref="AM417">Balance($B$8,$B$11,$B$12,$H$7,B417,AK417,AL417)</f>
        <v>6.9236934890070572</v>
      </c>
      <c r="AN417" s="8" cm="1">
        <f t="array" ref="AN417">getStorageByWaterLevel(B416)</f>
        <v>3.8602464377997152</v>
      </c>
    </row>
    <row r="418" spans="2:40" x14ac:dyDescent="0.25">
      <c r="B418" s="326">
        <f t="shared" si="273"/>
        <v>1012.3317232643344</v>
      </c>
      <c r="C418" s="326">
        <f t="shared" si="274"/>
        <v>1010.9095581536997</v>
      </c>
      <c r="D418" s="326">
        <f t="shared" si="275"/>
        <v>2.0076510565207291</v>
      </c>
      <c r="E418" s="326">
        <f t="shared" si="270"/>
        <v>19.465367399254241</v>
      </c>
      <c r="F418" s="326">
        <f t="shared" si="276"/>
        <v>19.465367399254241</v>
      </c>
      <c r="G418" s="326">
        <f t="shared" si="277"/>
        <v>43.154471787151891</v>
      </c>
      <c r="H418" s="311">
        <f t="shared" si="278"/>
        <v>0.02</v>
      </c>
      <c r="I418" s="326">
        <f t="shared" si="279"/>
        <v>1.1377320885078006</v>
      </c>
      <c r="J418" s="326">
        <f t="shared" si="245"/>
        <v>42.18</v>
      </c>
      <c r="K418" s="333">
        <f t="shared" si="280"/>
        <v>-1</v>
      </c>
      <c r="L418" s="321">
        <f t="shared" si="281"/>
        <v>1.987651056520729</v>
      </c>
      <c r="M418" s="321">
        <f t="shared" si="282"/>
        <v>1.9976510565207291</v>
      </c>
      <c r="N418" s="326">
        <f t="shared" si="283"/>
        <v>-2.8024234465542808E-2</v>
      </c>
      <c r="O418" s="326">
        <f t="shared" si="284"/>
        <v>1.0016492211610967E-3</v>
      </c>
      <c r="P418" s="330">
        <f t="shared" si="271"/>
        <v>33.716813320408356</v>
      </c>
      <c r="Q418" s="326">
        <f t="shared" si="285"/>
        <v>1.6248365561578879</v>
      </c>
      <c r="R418" s="276">
        <f>IF(H418&gt;0, rate1(1,$L$52,$L$51,$L$54,L418,$L$53,$L$50,P418),"")</f>
        <v>2346.0590686239793</v>
      </c>
      <c r="S418" s="321">
        <f t="shared" si="286"/>
        <v>0.69144092541683311</v>
      </c>
      <c r="T418" s="321">
        <f t="shared" si="287"/>
        <v>-9.0822914553398915E-2</v>
      </c>
      <c r="U418" s="326">
        <f t="shared" si="288"/>
        <v>2.0076510565207291</v>
      </c>
      <c r="V418" s="334">
        <f t="shared" si="289"/>
        <v>2.0076510565207291</v>
      </c>
      <c r="W418" s="326">
        <f t="shared" si="290"/>
        <v>2.4251433883781814E-4</v>
      </c>
      <c r="X418" s="326">
        <f t="shared" si="291"/>
        <v>2.2859803134927645</v>
      </c>
      <c r="Y418" s="326">
        <f t="shared" si="272"/>
        <v>34.055222817486374</v>
      </c>
      <c r="Z418" s="107">
        <f>IF(H418&gt;0, rate1(1,$L$52,$L$51,$L$54,U418,$L$53,$L$50,Y418),"")</f>
        <v>2364.039439280401</v>
      </c>
      <c r="AA418" s="334">
        <f t="shared" si="292"/>
        <v>0.96538847700042574</v>
      </c>
      <c r="AB418" s="334">
        <f t="shared" si="293"/>
        <v>7.006751446355053E-3</v>
      </c>
      <c r="AC418" s="326">
        <f t="shared" si="294"/>
        <v>7.006751446355053E-3</v>
      </c>
      <c r="AD418" s="326">
        <f t="shared" si="295"/>
        <v>-2.8543898200362308</v>
      </c>
      <c r="AE418" s="326">
        <f t="shared" si="296"/>
        <v>-43.111710251963785</v>
      </c>
      <c r="AF418" s="326">
        <f t="shared" si="297"/>
        <v>1012.2966922784225</v>
      </c>
      <c r="AG418" s="326">
        <f t="shared" si="298"/>
        <v>1010.9025514022533</v>
      </c>
      <c r="AH418" s="326">
        <f t="shared" si="299"/>
        <v>1.9877719235832094</v>
      </c>
      <c r="AI418" s="326">
        <f t="shared" si="300"/>
        <v>2.9866048728537269</v>
      </c>
      <c r="AJ418" s="391">
        <f t="shared" si="301"/>
        <v>1.9131596732490959</v>
      </c>
      <c r="AK418" s="335">
        <f t="shared" si="302"/>
        <v>0.56462593288832086</v>
      </c>
      <c r="AL418" s="41">
        <f t="shared" si="303"/>
        <v>0.29038349506999178</v>
      </c>
      <c r="AM418" s="8" cm="1">
        <f t="array" ref="AM418">Balance($B$8,$B$11,$B$12,$H$7,B418,AK418,AL418)</f>
        <v>7.0312795466038729</v>
      </c>
      <c r="AN418" s="8" cm="1">
        <f t="array" ref="AN418">getStorageByWaterLevel(B417)</f>
        <v>3.8484354705269057</v>
      </c>
    </row>
    <row r="419" spans="2:40" x14ac:dyDescent="0.25">
      <c r="B419" s="326">
        <f t="shared" si="273"/>
        <v>1012.2966922784225</v>
      </c>
      <c r="C419" s="326">
        <f t="shared" si="274"/>
        <v>1010.9025514022533</v>
      </c>
      <c r="D419" s="326">
        <f t="shared" si="275"/>
        <v>1.9877719235832094</v>
      </c>
      <c r="E419" s="326">
        <f t="shared" si="270"/>
        <v>19.465367399254241</v>
      </c>
      <c r="F419" s="326">
        <f t="shared" si="276"/>
        <v>19.465367399254241</v>
      </c>
      <c r="G419" s="326">
        <f t="shared" si="277"/>
        <v>44.478172770703054</v>
      </c>
      <c r="H419" s="311">
        <f t="shared" si="278"/>
        <v>0.02</v>
      </c>
      <c r="I419" s="326">
        <f t="shared" si="279"/>
        <v>1.1153127009353738</v>
      </c>
      <c r="J419" s="326">
        <f t="shared" si="245"/>
        <v>42.18</v>
      </c>
      <c r="K419" s="333">
        <f t="shared" si="280"/>
        <v>1</v>
      </c>
      <c r="L419" s="321">
        <f t="shared" si="281"/>
        <v>2.0077719235832094</v>
      </c>
      <c r="M419" s="321">
        <f t="shared" si="282"/>
        <v>1.9977719235832094</v>
      </c>
      <c r="N419" s="326">
        <f t="shared" si="283"/>
        <v>2.836504366580872E-2</v>
      </c>
      <c r="O419" s="326">
        <f t="shared" si="284"/>
        <v>1.0016492211610967E-3</v>
      </c>
      <c r="P419" s="330">
        <f t="shared" si="271"/>
        <v>33.945117165279889</v>
      </c>
      <c r="Q419" s="326">
        <f t="shared" si="285"/>
        <v>1.6327882185637819</v>
      </c>
      <c r="R419" s="276">
        <f>IF(H419&gt;0, rate1(1,$L$52,$L$51,$L$54,L419,$L$53,$L$50,P419),"")</f>
        <v>2358.1985852499329</v>
      </c>
      <c r="S419" s="321">
        <f t="shared" si="286"/>
        <v>0.69124790152797877</v>
      </c>
      <c r="T419" s="321">
        <f t="shared" si="287"/>
        <v>9.1869962361985788E-2</v>
      </c>
      <c r="U419" s="326">
        <f t="shared" si="288"/>
        <v>1.9877719235832094</v>
      </c>
      <c r="V419" s="334">
        <f t="shared" si="289"/>
        <v>1.9877719235832094</v>
      </c>
      <c r="W419" s="326">
        <f t="shared" si="290"/>
        <v>2.377355134792758E-4</v>
      </c>
      <c r="X419" s="326">
        <f t="shared" si="291"/>
        <v>0.97815123974014995</v>
      </c>
      <c r="Y419" s="326">
        <f t="shared" si="272"/>
        <v>33.606137932197043</v>
      </c>
      <c r="Z419" s="107">
        <f>IF(H419&gt;0, rate1(1,$L$52,$L$51,$L$54,U419,$L$53,$L$50,Y419),"")</f>
        <v>2340.1602756049342</v>
      </c>
      <c r="AA419" s="334">
        <f t="shared" si="292"/>
        <v>0.41729650670494217</v>
      </c>
      <c r="AB419" s="334">
        <f t="shared" si="293"/>
        <v>4.0798710873506979E-4</v>
      </c>
      <c r="AC419" s="326">
        <f t="shared" si="294"/>
        <v>9.1869962361985788E-2</v>
      </c>
      <c r="AD419" s="326">
        <f t="shared" si="295"/>
        <v>0.21769901157895388</v>
      </c>
      <c r="AE419" s="326">
        <f t="shared" si="296"/>
        <v>62.139784248291541</v>
      </c>
      <c r="AF419" s="326">
        <f t="shared" si="297"/>
        <v>1012.2331873597263</v>
      </c>
      <c r="AG419" s="326">
        <f t="shared" si="298"/>
        <v>1010.8106814398913</v>
      </c>
      <c r="AH419" s="326">
        <f t="shared" si="299"/>
        <v>2.0078915999564955</v>
      </c>
      <c r="AI419" s="326">
        <f t="shared" si="300"/>
        <v>38.957686997445542</v>
      </c>
      <c r="AJ419" s="391">
        <f t="shared" si="301"/>
        <v>1.9239812529706084</v>
      </c>
      <c r="AK419" s="335">
        <f t="shared" si="302"/>
        <v>0.56475481824404583</v>
      </c>
      <c r="AL419" s="41">
        <f t="shared" si="303"/>
        <v>0.29050947006352873</v>
      </c>
      <c r="AM419" s="8" cm="1">
        <f t="array" ref="AM419">Balance($B$8,$B$11,$B$12,$H$7,B419,AK419,AL419)</f>
        <v>7.0621614083630151</v>
      </c>
      <c r="AN419" s="8" cm="1">
        <f t="array" ref="AN419">getStorageByWaterLevel(B418)</f>
        <v>3.9243330628541604</v>
      </c>
    </row>
    <row r="420" spans="2:40" x14ac:dyDescent="0.25">
      <c r="B420" s="326">
        <f t="shared" si="273"/>
        <v>1012.2331873597263</v>
      </c>
      <c r="C420" s="326">
        <f t="shared" si="274"/>
        <v>1010.8106814398913</v>
      </c>
      <c r="D420" s="326">
        <f t="shared" si="275"/>
        <v>2.0078915999564955</v>
      </c>
      <c r="E420" s="326">
        <f t="shared" si="270"/>
        <v>19.465367399254241</v>
      </c>
      <c r="F420" s="326">
        <f t="shared" si="276"/>
        <v>19.465367399254241</v>
      </c>
      <c r="G420" s="326">
        <f t="shared" si="277"/>
        <v>45.828818904841945</v>
      </c>
      <c r="H420" s="311">
        <f t="shared" si="278"/>
        <v>0.02</v>
      </c>
      <c r="I420" s="326">
        <f t="shared" si="279"/>
        <v>1.1380047358680714</v>
      </c>
      <c r="J420" s="326">
        <f t="shared" si="245"/>
        <v>42.18</v>
      </c>
      <c r="K420" s="333">
        <f t="shared" si="280"/>
        <v>1</v>
      </c>
      <c r="L420" s="321">
        <f t="shared" si="281"/>
        <v>2.0278915999564955</v>
      </c>
      <c r="M420" s="321">
        <f t="shared" si="282"/>
        <v>2.0178915999564957</v>
      </c>
      <c r="N420" s="326">
        <f t="shared" si="283"/>
        <v>2.8653863099783905E-2</v>
      </c>
      <c r="O420" s="326">
        <f t="shared" si="284"/>
        <v>1.0016492211610967E-3</v>
      </c>
      <c r="P420" s="330">
        <f t="shared" si="271"/>
        <v>34.400778820742957</v>
      </c>
      <c r="Q420" s="326">
        <f t="shared" si="285"/>
        <v>2.9698876246874732</v>
      </c>
      <c r="R420" s="276">
        <f>IF(H420&gt;0, rate1(1,$L$52,$L$51,$L$54,L420,$L$53,$L$50,P420),"")</f>
        <v>2382.312554106622</v>
      </c>
      <c r="S420" s="321">
        <f t="shared" si="286"/>
        <v>1.2445880296635163</v>
      </c>
      <c r="T420" s="321">
        <f t="shared" si="287"/>
        <v>-0.11715153492672345</v>
      </c>
      <c r="U420" s="326">
        <f t="shared" si="288"/>
        <v>2.0078915999564955</v>
      </c>
      <c r="V420" s="334">
        <f t="shared" si="289"/>
        <v>2.0078915999564955</v>
      </c>
      <c r="W420" s="326">
        <f t="shared" si="290"/>
        <v>2.4257245523884308E-4</v>
      </c>
      <c r="X420" s="326">
        <f t="shared" si="291"/>
        <v>2.3019650851783382</v>
      </c>
      <c r="Y420" s="326">
        <f t="shared" si="272"/>
        <v>34.060666007852866</v>
      </c>
      <c r="Z420" s="107">
        <f>IF(H420&gt;0, rate1(1,$L$52,$L$51,$L$54,U420,$L$53,$L$50,Y420),"")</f>
        <v>2364.3279565288271</v>
      </c>
      <c r="AA420" s="334">
        <f t="shared" si="292"/>
        <v>0.97202034945170357</v>
      </c>
      <c r="AB420" s="334">
        <f t="shared" si="293"/>
        <v>8.6696027464721985E-3</v>
      </c>
      <c r="AC420" s="326">
        <f t="shared" si="294"/>
        <v>8.6696027464721985E-3</v>
      </c>
      <c r="AD420" s="326">
        <f t="shared" si="295"/>
        <v>2.3069107760604513</v>
      </c>
      <c r="AE420" s="326">
        <f t="shared" si="296"/>
        <v>41.559992073324381</v>
      </c>
      <c r="AF420" s="326">
        <f t="shared" si="297"/>
        <v>1012.2531716200797</v>
      </c>
      <c r="AG420" s="326">
        <f t="shared" si="298"/>
        <v>1010.8020118371447</v>
      </c>
      <c r="AH420" s="326">
        <f t="shared" si="299"/>
        <v>2.0280134857962668</v>
      </c>
      <c r="AI420" s="326">
        <f t="shared" si="300"/>
        <v>3.6391542039803162</v>
      </c>
      <c r="AJ420" s="391">
        <f t="shared" si="301"/>
        <v>1.9249921291383807</v>
      </c>
      <c r="AK420" s="335">
        <f t="shared" si="302"/>
        <v>0.56648758497706519</v>
      </c>
      <c r="AL420" s="41">
        <f t="shared" si="303"/>
        <v>0.29215270530108101</v>
      </c>
      <c r="AM420" s="8" cm="1">
        <f t="array" ref="AM420">Balance($B$8,$B$11,$B$12,$H$7,B420,AK420,AL420)</f>
        <v>7.0996129033657152</v>
      </c>
      <c r="AN420" s="8" cm="1">
        <f t="array" ref="AN420">getStorageByWaterLevel(B419)</f>
        <v>3.9426770616823603</v>
      </c>
    </row>
    <row r="421" spans="2:40" x14ac:dyDescent="0.25">
      <c r="B421" s="326">
        <f t="shared" si="273"/>
        <v>1012.2531716200797</v>
      </c>
      <c r="C421" s="326">
        <f t="shared" si="274"/>
        <v>1010.8020118371447</v>
      </c>
      <c r="D421" s="326">
        <f t="shared" si="275"/>
        <v>2.0280134857962668</v>
      </c>
      <c r="E421" s="326">
        <f t="shared" si="270"/>
        <v>19.465367399254241</v>
      </c>
      <c r="F421" s="326">
        <f t="shared" si="276"/>
        <v>19.465367399254241</v>
      </c>
      <c r="G421" s="326">
        <f t="shared" si="277"/>
        <v>44.494456181807323</v>
      </c>
      <c r="H421" s="311">
        <f t="shared" si="278"/>
        <v>0.02</v>
      </c>
      <c r="I421" s="326">
        <f t="shared" si="279"/>
        <v>1.160927826347961</v>
      </c>
      <c r="J421" s="326">
        <f t="shared" si="245"/>
        <v>42.18</v>
      </c>
      <c r="K421" s="333">
        <f t="shared" si="280"/>
        <v>-1</v>
      </c>
      <c r="L421" s="321">
        <f t="shared" si="281"/>
        <v>2.0080134857962668</v>
      </c>
      <c r="M421" s="321">
        <f t="shared" si="282"/>
        <v>2.018013485796267</v>
      </c>
      <c r="N421" s="326">
        <f t="shared" si="283"/>
        <v>-2.8306699024635229E-2</v>
      </c>
      <c r="O421" s="326">
        <f t="shared" si="284"/>
        <v>1.0016492211610967E-3</v>
      </c>
      <c r="P421" s="330">
        <f t="shared" si="271"/>
        <v>34.177207480426446</v>
      </c>
      <c r="Q421" s="326">
        <f t="shared" si="285"/>
        <v>2.978069626702144</v>
      </c>
      <c r="R421" s="276">
        <f>IF(H421&gt;0, rate1(1,$L$52,$L$51,$L$54,L421,$L$53,$L$50,P421),"")</f>
        <v>2370.5000310167857</v>
      </c>
      <c r="S421" s="321">
        <f t="shared" si="286"/>
        <v>1.2542358908067901</v>
      </c>
      <c r="T421" s="321">
        <f t="shared" si="287"/>
        <v>0.11134029477430185</v>
      </c>
      <c r="U421" s="326">
        <f t="shared" si="288"/>
        <v>2.0280134857962668</v>
      </c>
      <c r="V421" s="334">
        <f t="shared" si="289"/>
        <v>2.0280134857962668</v>
      </c>
      <c r="W421" s="326">
        <f t="shared" si="290"/>
        <v>2.4745864785558069E-4</v>
      </c>
      <c r="X421" s="326">
        <f t="shared" si="291"/>
        <v>3.6527263786098558</v>
      </c>
      <c r="Y421" s="326">
        <f t="shared" si="272"/>
        <v>34.516768023964566</v>
      </c>
      <c r="Z421" s="107">
        <f>IF(H421&gt;0, rate1(1,$L$52,$L$51,$L$54,U421,$L$53,$L$50,Y421),"")</f>
        <v>2388.426512433547</v>
      </c>
      <c r="AA421" s="334">
        <f t="shared" si="292"/>
        <v>1.5268261865249153</v>
      </c>
      <c r="AB421" s="334">
        <f t="shared" si="293"/>
        <v>-4.6971592184489404E-4</v>
      </c>
      <c r="AC421" s="326">
        <f t="shared" si="294"/>
        <v>0.11134029477430185</v>
      </c>
      <c r="AD421" s="326">
        <f t="shared" si="295"/>
        <v>-0.17962948670597687</v>
      </c>
      <c r="AE421" s="326">
        <f t="shared" si="296"/>
        <v>-41.438919858022558</v>
      </c>
      <c r="AF421" s="326">
        <f t="shared" si="297"/>
        <v>1012.1135246262808</v>
      </c>
      <c r="AG421" s="326">
        <f t="shared" si="298"/>
        <v>1010.6906715423704</v>
      </c>
      <c r="AH421" s="326">
        <f t="shared" si="299"/>
        <v>2.0081365990443607</v>
      </c>
      <c r="AI421" s="326">
        <f t="shared" si="300"/>
        <v>46.969117619688163</v>
      </c>
      <c r="AJ421" s="391">
        <f t="shared" si="301"/>
        <v>1.9380391062549607</v>
      </c>
      <c r="AK421" s="335">
        <f t="shared" si="302"/>
        <v>0.56665436311604622</v>
      </c>
      <c r="AL421" s="41">
        <f t="shared" si="303"/>
        <v>0.29230620482540487</v>
      </c>
      <c r="AM421" s="8" cm="1">
        <f t="array" ref="AM421">Balance($B$8,$B$11,$B$12,$H$7,B421,AK421,AL421)</f>
        <v>7.0789918920395829</v>
      </c>
      <c r="AN421" s="8" cm="1">
        <f t="array" ref="AN421">getStorageByWaterLevel(B420)</f>
        <v>3.9760404154963784</v>
      </c>
    </row>
    <row r="422" spans="2:40" x14ac:dyDescent="0.25">
      <c r="B422" s="326">
        <f t="shared" si="273"/>
        <v>1012.1135246262808</v>
      </c>
      <c r="C422" s="326">
        <f t="shared" si="274"/>
        <v>1010.6906715423704</v>
      </c>
      <c r="D422" s="326">
        <f t="shared" si="275"/>
        <v>2.0081365990443607</v>
      </c>
      <c r="E422" s="326">
        <f t="shared" si="270"/>
        <v>19.465367399254241</v>
      </c>
      <c r="F422" s="326">
        <f t="shared" si="276"/>
        <v>19.465367399254241</v>
      </c>
      <c r="G422" s="326">
        <f t="shared" si="277"/>
        <v>43.186106353290633</v>
      </c>
      <c r="H422" s="311">
        <f t="shared" si="278"/>
        <v>0.02</v>
      </c>
      <c r="I422" s="326">
        <f t="shared" si="279"/>
        <v>1.1382824671282834</v>
      </c>
      <c r="J422" s="326">
        <f t="shared" si="245"/>
        <v>42.18</v>
      </c>
      <c r="K422" s="333">
        <f t="shared" si="280"/>
        <v>-1</v>
      </c>
      <c r="L422" s="321">
        <f t="shared" si="281"/>
        <v>1.9881365990443607</v>
      </c>
      <c r="M422" s="321">
        <f t="shared" si="282"/>
        <v>1.9981365990443607</v>
      </c>
      <c r="N422" s="326">
        <f t="shared" si="283"/>
        <v>-2.8030970419147927E-2</v>
      </c>
      <c r="O422" s="326">
        <f t="shared" si="284"/>
        <v>1.0016492211610967E-3</v>
      </c>
      <c r="P422" s="330">
        <f t="shared" si="271"/>
        <v>33.727773213074535</v>
      </c>
      <c r="Q422" s="326">
        <f t="shared" si="285"/>
        <v>1.6567855006523615</v>
      </c>
      <c r="R422" s="276">
        <f>IF(H422&gt;0, rate1(1,$L$52,$L$51,$L$54,L422,$L$53,$L$50,P422),"")</f>
        <v>2346.6427162322725</v>
      </c>
      <c r="S422" s="321">
        <f t="shared" si="286"/>
        <v>0.70486128221624156</v>
      </c>
      <c r="T422" s="321">
        <f t="shared" si="287"/>
        <v>-9.4975578364088417E-2</v>
      </c>
      <c r="U422" s="326">
        <f t="shared" si="288"/>
        <v>2.0081365990443607</v>
      </c>
      <c r="V422" s="334">
        <f t="shared" si="289"/>
        <v>2.0081365990443607</v>
      </c>
      <c r="W422" s="326">
        <f t="shared" si="290"/>
        <v>2.4263165530280517E-4</v>
      </c>
      <c r="X422" s="326">
        <f t="shared" si="291"/>
        <v>2.3182498846436701</v>
      </c>
      <c r="Y422" s="326">
        <f t="shared" si="272"/>
        <v>34.066210247819775</v>
      </c>
      <c r="Z422" s="107">
        <f>IF(H422&gt;0, rate1(1,$L$52,$L$51,$L$54,U422,$L$53,$L$50,Y422),"")</f>
        <v>2364.6218075161255</v>
      </c>
      <c r="AA422" s="334">
        <f t="shared" si="292"/>
        <v>0.97877506906898526</v>
      </c>
      <c r="AB422" s="334">
        <f t="shared" si="293"/>
        <v>1.1431446165427179E-2</v>
      </c>
      <c r="AC422" s="326">
        <f t="shared" si="294"/>
        <v>1.1431446165427179E-2</v>
      </c>
      <c r="AD422" s="326">
        <f t="shared" si="295"/>
        <v>-1.7495599166173064</v>
      </c>
      <c r="AE422" s="326">
        <f t="shared" si="296"/>
        <v>-25.574784846979369</v>
      </c>
      <c r="AF422" s="326">
        <f t="shared" si="297"/>
        <v>1012.0740622096962</v>
      </c>
      <c r="AG422" s="326">
        <f t="shared" si="298"/>
        <v>1010.679240096205</v>
      </c>
      <c r="AH422" s="326">
        <f t="shared" si="299"/>
        <v>1.9882575197887542</v>
      </c>
      <c r="AI422" s="326">
        <f t="shared" si="300"/>
        <v>4.8714046183312059</v>
      </c>
      <c r="AJ422" s="391">
        <f t="shared" si="301"/>
        <v>1.9393922742044971</v>
      </c>
      <c r="AK422" s="335">
        <f t="shared" si="302"/>
        <v>0.56874422846187356</v>
      </c>
      <c r="AL422" s="41">
        <f t="shared" si="303"/>
        <v>0.29428736220660334</v>
      </c>
      <c r="AM422" s="8" cm="1">
        <f t="array" ref="AM422">Balance($B$8,$B$11,$B$12,$H$7,B422,AK422,AL422)</f>
        <v>7.1828649807211091</v>
      </c>
      <c r="AN422" s="8" cm="1">
        <f t="array" ref="AN422">getStorageByWaterLevel(B421)</f>
        <v>3.9655262110694114</v>
      </c>
    </row>
    <row r="423" spans="2:40" x14ac:dyDescent="0.25">
      <c r="B423" s="326">
        <f t="shared" si="273"/>
        <v>1012.0740622096962</v>
      </c>
      <c r="C423" s="326">
        <f t="shared" si="274"/>
        <v>1010.679240096205</v>
      </c>
      <c r="D423" s="326">
        <f t="shared" si="275"/>
        <v>1.9882575197887542</v>
      </c>
      <c r="E423" s="326">
        <f t="shared" si="270"/>
        <v>19.465367399254241</v>
      </c>
      <c r="F423" s="326">
        <f t="shared" si="276"/>
        <v>19.465367399254241</v>
      </c>
      <c r="G423" s="326">
        <f t="shared" si="277"/>
        <v>44.510454444658549</v>
      </c>
      <c r="H423" s="311">
        <f t="shared" si="278"/>
        <v>0.02</v>
      </c>
      <c r="I423" s="326">
        <f t="shared" si="279"/>
        <v>1.1158576907929274</v>
      </c>
      <c r="J423" s="326">
        <f t="shared" si="245"/>
        <v>42.18</v>
      </c>
      <c r="K423" s="333">
        <f t="shared" si="280"/>
        <v>1</v>
      </c>
      <c r="L423" s="321">
        <f t="shared" si="281"/>
        <v>2.0082575197887542</v>
      </c>
      <c r="M423" s="321">
        <f t="shared" si="282"/>
        <v>1.9982575197887542</v>
      </c>
      <c r="N423" s="326">
        <f t="shared" si="283"/>
        <v>2.8372013861402312E-2</v>
      </c>
      <c r="O423" s="326">
        <f t="shared" si="284"/>
        <v>1.0016492211610967E-3</v>
      </c>
      <c r="P423" s="330">
        <f t="shared" si="271"/>
        <v>33.956096801614635</v>
      </c>
      <c r="Q423" s="326">
        <f t="shared" si="285"/>
        <v>1.6647445624042305</v>
      </c>
      <c r="R423" s="276">
        <f>IF(H423&gt;0, rate1(1,$L$52,$L$51,$L$54,L423,$L$53,$L$50,P423),"")</f>
        <v>2358.7814310087474</v>
      </c>
      <c r="S423" s="321">
        <f t="shared" si="286"/>
        <v>0.7046026092665032</v>
      </c>
      <c r="T423" s="321">
        <f t="shared" si="287"/>
        <v>9.6046934574987933E-2</v>
      </c>
      <c r="U423" s="326">
        <f t="shared" si="288"/>
        <v>1.9882575197887542</v>
      </c>
      <c r="V423" s="334">
        <f t="shared" si="289"/>
        <v>1.9882575197887542</v>
      </c>
      <c r="W423" s="326">
        <f t="shared" si="290"/>
        <v>2.3785168129908385E-4</v>
      </c>
      <c r="X423" s="326">
        <f t="shared" si="291"/>
        <v>1.0097885031144216</v>
      </c>
      <c r="Y423" s="326">
        <f t="shared" si="272"/>
        <v>33.617090120044224</v>
      </c>
      <c r="Z423" s="107">
        <f>IF(H423&gt;0, rate1(1,$L$52,$L$51,$L$54,U423,$L$53,$L$50,Y423),"")</f>
        <v>2340.7444122384691</v>
      </c>
      <c r="AA423" s="334">
        <f t="shared" si="292"/>
        <v>0.43068601394846179</v>
      </c>
      <c r="AB423" s="334">
        <f t="shared" si="293"/>
        <v>4.1778647130856169E-4</v>
      </c>
      <c r="AC423" s="326">
        <f t="shared" si="294"/>
        <v>9.6046934574987933E-2</v>
      </c>
      <c r="AD423" s="326">
        <f t="shared" si="295"/>
        <v>0.20823152855945806</v>
      </c>
      <c r="AE423" s="326">
        <f t="shared" si="296"/>
        <v>36.431353574357971</v>
      </c>
      <c r="AF423" s="326">
        <f t="shared" si="297"/>
        <v>1012.0063872889826</v>
      </c>
      <c r="AG423" s="326">
        <f t="shared" si="298"/>
        <v>1010.58319316163</v>
      </c>
      <c r="AH423" s="326">
        <f t="shared" si="299"/>
        <v>2.0083772496049783</v>
      </c>
      <c r="AI423" s="326">
        <f t="shared" si="300"/>
        <v>40.718878532935065</v>
      </c>
      <c r="AJ423" s="391">
        <f t="shared" si="301"/>
        <v>1.950703073796979</v>
      </c>
      <c r="AK423" s="335">
        <f t="shared" si="302"/>
        <v>0.56895460545981069</v>
      </c>
      <c r="AL423" s="41">
        <f t="shared" si="303"/>
        <v>0.29449283805340454</v>
      </c>
      <c r="AM423" s="8" cm="1">
        <f t="array" ref="AM423">Balance($B$8,$B$11,$B$12,$H$7,B423,AK423,AL423)</f>
        <v>7.217070221597508</v>
      </c>
      <c r="AN423" s="8" cm="1">
        <f t="array" ref="AN423">getStorageByWaterLevel(B422)</f>
        <v>4.0392888626234749</v>
      </c>
    </row>
    <row r="424" spans="2:40" x14ac:dyDescent="0.25">
      <c r="B424" s="326">
        <f t="shared" si="273"/>
        <v>1012.0063872889826</v>
      </c>
      <c r="C424" s="326">
        <f t="shared" si="274"/>
        <v>1010.58319316163</v>
      </c>
      <c r="D424" s="326">
        <f t="shared" si="275"/>
        <v>2.0083772496049783</v>
      </c>
      <c r="E424" s="326">
        <f t="shared" si="270"/>
        <v>19.465367399254241</v>
      </c>
      <c r="F424" s="326">
        <f t="shared" si="276"/>
        <v>19.465367399254241</v>
      </c>
      <c r="G424" s="326">
        <f t="shared" si="277"/>
        <v>45.861754366037871</v>
      </c>
      <c r="H424" s="311">
        <f t="shared" si="278"/>
        <v>0.02</v>
      </c>
      <c r="I424" s="326">
        <f t="shared" si="279"/>
        <v>1.1385553018821157</v>
      </c>
      <c r="J424" s="326">
        <f t="shared" si="245"/>
        <v>42.18</v>
      </c>
      <c r="K424" s="333">
        <f t="shared" si="280"/>
        <v>1</v>
      </c>
      <c r="L424" s="321">
        <f t="shared" si="281"/>
        <v>2.0283772496049783</v>
      </c>
      <c r="M424" s="321">
        <f t="shared" si="282"/>
        <v>2.0183772496049786</v>
      </c>
      <c r="N424" s="326">
        <f t="shared" si="283"/>
        <v>2.8660835238298876E-2</v>
      </c>
      <c r="O424" s="326">
        <f t="shared" si="284"/>
        <v>1.0016492211610967E-3</v>
      </c>
      <c r="P424" s="330">
        <f t="shared" si="271"/>
        <v>34.411796384441018</v>
      </c>
      <c r="Q424" s="326">
        <f t="shared" si="285"/>
        <v>3.0024943881459905</v>
      </c>
      <c r="R424" s="276">
        <f>IF(H424&gt;0, rate1(1,$L$52,$L$51,$L$54,L424,$L$53,$L$50,P424),"")</f>
        <v>2382.8937279356878</v>
      </c>
      <c r="S424" s="321">
        <f t="shared" si="286"/>
        <v>1.2579456351128766</v>
      </c>
      <c r="T424" s="321">
        <f t="shared" si="287"/>
        <v>-0.11111192180382094</v>
      </c>
      <c r="U424" s="326">
        <f t="shared" si="288"/>
        <v>2.0083772496049783</v>
      </c>
      <c r="V424" s="334">
        <f t="shared" si="289"/>
        <v>2.0083772496049783</v>
      </c>
      <c r="W424" s="326">
        <f t="shared" si="290"/>
        <v>2.4268981164876635E-4</v>
      </c>
      <c r="X424" s="326">
        <f t="shared" si="291"/>
        <v>2.334249511546858</v>
      </c>
      <c r="Y424" s="326">
        <f t="shared" si="272"/>
        <v>34.071656302149599</v>
      </c>
      <c r="Z424" s="107">
        <f>IF(H424&gt;0, rate1(1,$L$52,$L$51,$L$54,U424,$L$53,$L$50,Y424),"")</f>
        <v>2364.9104325346216</v>
      </c>
      <c r="AA424" s="334">
        <f t="shared" si="292"/>
        <v>0.98540990150824959</v>
      </c>
      <c r="AB424" s="334">
        <f t="shared" si="293"/>
        <v>1.6633870688809189E-2</v>
      </c>
      <c r="AC424" s="326">
        <f t="shared" si="294"/>
        <v>1.6633870688809189E-2</v>
      </c>
      <c r="AD424" s="326">
        <f t="shared" si="295"/>
        <v>1.2023659660559614</v>
      </c>
      <c r="AE424" s="326">
        <f t="shared" si="296"/>
        <v>17.645142580746285</v>
      </c>
      <c r="AF424" s="326">
        <f t="shared" si="297"/>
        <v>1012.0184142535321</v>
      </c>
      <c r="AG424" s="326">
        <f t="shared" si="298"/>
        <v>1010.5665592909412</v>
      </c>
      <c r="AH424" s="326">
        <f t="shared" si="299"/>
        <v>2.0284991886557187</v>
      </c>
      <c r="AI424" s="326">
        <f t="shared" si="300"/>
        <v>6.9805340010774168</v>
      </c>
      <c r="AJ424" s="391">
        <f t="shared" si="301"/>
        <v>1.9526421110195005</v>
      </c>
      <c r="AK424" s="335">
        <f t="shared" si="302"/>
        <v>0.57076702124778844</v>
      </c>
      <c r="AL424" s="41">
        <f t="shared" si="303"/>
        <v>0.29621036034992376</v>
      </c>
      <c r="AM424" s="8" cm="1">
        <f t="array" ref="AM424">Balance($B$8,$B$11,$B$12,$H$7,B424,AK424,AL424)</f>
        <v>7.2575391150359456</v>
      </c>
      <c r="AN424" s="8" cm="1">
        <f t="array" ref="AN424">getStorageByWaterLevel(B423)</f>
        <v>4.0602563003710603</v>
      </c>
    </row>
    <row r="425" spans="2:40" x14ac:dyDescent="0.25">
      <c r="B425" s="326">
        <f t="shared" si="273"/>
        <v>1012.0184142535321</v>
      </c>
      <c r="C425" s="326">
        <f t="shared" si="274"/>
        <v>1010.5665592909412</v>
      </c>
      <c r="D425" s="326">
        <f t="shared" si="275"/>
        <v>2.0284991886557187</v>
      </c>
      <c r="E425" s="326">
        <f t="shared" si="270"/>
        <v>19.465367399254241</v>
      </c>
      <c r="F425" s="326">
        <f t="shared" si="276"/>
        <v>19.465367399254241</v>
      </c>
      <c r="G425" s="326">
        <f t="shared" si="277"/>
        <v>44.526752826621205</v>
      </c>
      <c r="H425" s="311">
        <f t="shared" si="278"/>
        <v>0.02</v>
      </c>
      <c r="I425" s="326">
        <f t="shared" si="279"/>
        <v>1.1614839700727317</v>
      </c>
      <c r="J425" s="326">
        <f t="shared" si="245"/>
        <v>42.18</v>
      </c>
      <c r="K425" s="333">
        <f t="shared" si="280"/>
        <v>-1</v>
      </c>
      <c r="L425" s="321">
        <f t="shared" si="281"/>
        <v>2.0084991886557186</v>
      </c>
      <c r="M425" s="321">
        <f t="shared" si="282"/>
        <v>2.0184991886557189</v>
      </c>
      <c r="N425" s="326">
        <f t="shared" si="283"/>
        <v>-2.8313436012461501E-2</v>
      </c>
      <c r="O425" s="326">
        <f t="shared" si="284"/>
        <v>1.0016492211610967E-3</v>
      </c>
      <c r="P425" s="330">
        <f t="shared" si="271"/>
        <v>34.188208281687331</v>
      </c>
      <c r="Q425" s="326">
        <f t="shared" si="285"/>
        <v>3.010683902773124</v>
      </c>
      <c r="R425" s="276">
        <f>IF(H425&gt;0, rate1(1,$L$52,$L$51,$L$54,L425,$L$53,$L$50,P425),"")</f>
        <v>2371.0821217014463</v>
      </c>
      <c r="S425" s="321">
        <f t="shared" si="286"/>
        <v>1.2676603509549635</v>
      </c>
      <c r="T425" s="321">
        <f t="shared" si="287"/>
        <v>0.10578121081977328</v>
      </c>
      <c r="U425" s="326">
        <f t="shared" si="288"/>
        <v>2.0284991886557187</v>
      </c>
      <c r="V425" s="334">
        <f t="shared" si="289"/>
        <v>2.0284991886557187</v>
      </c>
      <c r="W425" s="326">
        <f t="shared" si="290"/>
        <v>2.4757719318824201E-4</v>
      </c>
      <c r="X425" s="326">
        <f t="shared" si="291"/>
        <v>3.6856646479562514</v>
      </c>
      <c r="Y425" s="326">
        <f t="shared" si="272"/>
        <v>34.527796186134147</v>
      </c>
      <c r="Z425" s="107">
        <f>IF(H425&gt;0, rate1(1,$L$52,$L$51,$L$54,U425,$L$53,$L$50,Y425),"")</f>
        <v>2389.0073118991281</v>
      </c>
      <c r="AA425" s="334">
        <f t="shared" si="292"/>
        <v>1.5402197229554362</v>
      </c>
      <c r="AB425" s="334">
        <f t="shared" si="293"/>
        <v>-4.5828980814287143E-4</v>
      </c>
      <c r="AC425" s="326">
        <f t="shared" si="294"/>
        <v>0.10578121081977328</v>
      </c>
      <c r="AD425" s="326">
        <f t="shared" si="295"/>
        <v>-0.18906949395838715</v>
      </c>
      <c r="AE425" s="326">
        <f t="shared" si="296"/>
        <v>-22.733072475498794</v>
      </c>
      <c r="AF425" s="326">
        <f t="shared" si="297"/>
        <v>1011.8843196066999</v>
      </c>
      <c r="AG425" s="326">
        <f t="shared" si="298"/>
        <v>1010.4607780801214</v>
      </c>
      <c r="AH425" s="326">
        <f t="shared" si="299"/>
        <v>2.0086223553555835</v>
      </c>
      <c r="AI425" s="326">
        <f t="shared" si="300"/>
        <v>44.613052349222961</v>
      </c>
      <c r="AJ425" s="391">
        <f t="shared" si="301"/>
        <v>1.9650346255609512</v>
      </c>
      <c r="AK425" s="335">
        <f t="shared" si="302"/>
        <v>0.57108716078348964</v>
      </c>
      <c r="AL425" s="41">
        <f t="shared" si="303"/>
        <v>0.29650479927408918</v>
      </c>
      <c r="AM425" s="8" cm="1">
        <f t="array" ref="AM425">Balance($B$8,$B$11,$B$12,$H$7,B425,AK425,AL425)</f>
        <v>7.2422663784100445</v>
      </c>
      <c r="AN425" s="8" cm="1">
        <f t="array" ref="AN425">getStorageByWaterLevel(B424)</f>
        <v>4.0963400486532207</v>
      </c>
    </row>
    <row r="426" spans="2:40" x14ac:dyDescent="0.25">
      <c r="B426" s="326">
        <f t="shared" si="273"/>
        <v>1011.8843196066999</v>
      </c>
      <c r="C426" s="326">
        <f t="shared" si="274"/>
        <v>1010.4607780801214</v>
      </c>
      <c r="D426" s="326">
        <f t="shared" si="275"/>
        <v>2.0086223553555835</v>
      </c>
      <c r="E426" s="326">
        <f t="shared" si="270"/>
        <v>19.465367399254241</v>
      </c>
      <c r="F426" s="326">
        <f t="shared" si="276"/>
        <v>19.465367399254241</v>
      </c>
      <c r="G426" s="326">
        <f t="shared" si="277"/>
        <v>43.217770314281658</v>
      </c>
      <c r="H426" s="311">
        <f t="shared" si="278"/>
        <v>0.02</v>
      </c>
      <c r="I426" s="326">
        <f t="shared" si="279"/>
        <v>1.1388332212628485</v>
      </c>
      <c r="J426" s="326">
        <f t="shared" si="245"/>
        <v>42.18</v>
      </c>
      <c r="K426" s="333">
        <f t="shared" si="280"/>
        <v>-1</v>
      </c>
      <c r="L426" s="321">
        <f t="shared" si="281"/>
        <v>1.9886223553555835</v>
      </c>
      <c r="M426" s="321">
        <f t="shared" si="282"/>
        <v>1.9986223553555835</v>
      </c>
      <c r="N426" s="326">
        <f t="shared" si="283"/>
        <v>-2.8037709310249959E-2</v>
      </c>
      <c r="O426" s="326">
        <f t="shared" si="284"/>
        <v>1.0016492211610967E-3</v>
      </c>
      <c r="P426" s="330">
        <f t="shared" si="271"/>
        <v>33.738738823858498</v>
      </c>
      <c r="Q426" s="326">
        <f t="shared" si="285"/>
        <v>1.6887640535497042</v>
      </c>
      <c r="R426" s="276">
        <f>IF(H426&gt;0, rate1(1,$L$52,$L$51,$L$54,L426,$L$53,$L$50,P426),"")</f>
        <v>2347.2265792733092</v>
      </c>
      <c r="S426" s="321">
        <f t="shared" si="286"/>
        <v>0.71828749247389956</v>
      </c>
      <c r="T426" s="321">
        <f t="shared" si="287"/>
        <v>-9.952596551877374E-2</v>
      </c>
      <c r="U426" s="326">
        <f t="shared" si="288"/>
        <v>2.0086223553555835</v>
      </c>
      <c r="V426" s="334">
        <f t="shared" si="289"/>
        <v>2.0086223553555835</v>
      </c>
      <c r="W426" s="326">
        <f t="shared" si="290"/>
        <v>2.4274905181265183E-4</v>
      </c>
      <c r="X426" s="326">
        <f t="shared" si="291"/>
        <v>2.3505492831493484</v>
      </c>
      <c r="Y426" s="326">
        <f t="shared" si="272"/>
        <v>34.077203403926099</v>
      </c>
      <c r="Z426" s="107">
        <f>IF(H426&gt;0, rate1(1,$L$52,$L$51,$L$54,U426,$L$53,$L$50,Y426),"")</f>
        <v>2365.2043903426775</v>
      </c>
      <c r="AA426" s="334">
        <f t="shared" si="292"/>
        <v>0.99216756907645975</v>
      </c>
      <c r="AB426" s="334">
        <f t="shared" si="293"/>
        <v>3.0992811067515891E-2</v>
      </c>
      <c r="AC426" s="326">
        <f t="shared" si="294"/>
        <v>3.0992811067515891E-2</v>
      </c>
      <c r="AD426" s="326">
        <f t="shared" si="295"/>
        <v>-0.64531093860544808</v>
      </c>
      <c r="AE426" s="326">
        <f t="shared" si="296"/>
        <v>-6.6714634599695266</v>
      </c>
      <c r="AF426" s="326">
        <f t="shared" si="297"/>
        <v>1011.8252890863222</v>
      </c>
      <c r="AG426" s="326">
        <f t="shared" si="298"/>
        <v>1010.4297852690538</v>
      </c>
      <c r="AH426" s="326">
        <f t="shared" si="299"/>
        <v>1.988743329799644</v>
      </c>
      <c r="AI426" s="326">
        <f t="shared" si="300"/>
        <v>13.204013341188018</v>
      </c>
      <c r="AJ426" s="391">
        <f t="shared" si="301"/>
        <v>1.9687024070446146</v>
      </c>
      <c r="AK426" s="335">
        <f t="shared" si="302"/>
        <v>0.57307363513828458</v>
      </c>
      <c r="AL426" s="41">
        <f t="shared" si="303"/>
        <v>0.29838657782217942</v>
      </c>
      <c r="AM426" s="8" cm="1">
        <f t="array" ref="AM426">Balance($B$8,$B$11,$B$12,$H$7,B426,AK426,AL426)</f>
        <v>7.342831669931976</v>
      </c>
      <c r="AN426" s="8" cm="1">
        <f t="array" ref="AN426">getStorageByWaterLevel(B425)</f>
        <v>4.0899157094472258</v>
      </c>
    </row>
    <row r="427" spans="2:40" x14ac:dyDescent="0.25">
      <c r="B427" s="326">
        <f t="shared" si="273"/>
        <v>1011.8252890863222</v>
      </c>
      <c r="C427" s="326">
        <f t="shared" si="274"/>
        <v>1010.4297852690538</v>
      </c>
      <c r="D427" s="326">
        <f t="shared" si="275"/>
        <v>1.988743329799644</v>
      </c>
      <c r="E427" s="326">
        <f t="shared" si="270"/>
        <v>19.465367399254241</v>
      </c>
      <c r="F427" s="326">
        <f t="shared" si="276"/>
        <v>19.465367399254241</v>
      </c>
      <c r="G427" s="326">
        <f t="shared" si="277"/>
        <v>44.542765957951765</v>
      </c>
      <c r="H427" s="311">
        <f t="shared" si="278"/>
        <v>0.02</v>
      </c>
      <c r="I427" s="326">
        <f t="shared" si="279"/>
        <v>1.1164030538147018</v>
      </c>
      <c r="J427" s="326">
        <f t="shared" si="245"/>
        <v>42.18</v>
      </c>
      <c r="K427" s="333">
        <f t="shared" si="280"/>
        <v>1</v>
      </c>
      <c r="L427" s="321">
        <f t="shared" si="281"/>
        <v>2.008743329799644</v>
      </c>
      <c r="M427" s="321">
        <f t="shared" si="282"/>
        <v>1.998743329799644</v>
      </c>
      <c r="N427" s="326">
        <f t="shared" si="283"/>
        <v>2.8378987154328073E-2</v>
      </c>
      <c r="O427" s="326">
        <f t="shared" si="284"/>
        <v>1.0016492211610967E-3</v>
      </c>
      <c r="P427" s="330">
        <f t="shared" si="271"/>
        <v>33.967082161824393</v>
      </c>
      <c r="Q427" s="326">
        <f t="shared" si="285"/>
        <v>1.6967305218955104</v>
      </c>
      <c r="R427" s="276">
        <f>IF(H427&gt;0, rate1(1,$L$52,$L$51,$L$54,L427,$L$53,$L$50,P427),"")</f>
        <v>2359.3644916442854</v>
      </c>
      <c r="S427" s="321">
        <f t="shared" si="286"/>
        <v>0.71796318517278845</v>
      </c>
      <c r="T427" s="321">
        <f t="shared" si="287"/>
        <v>0.10062157017237029</v>
      </c>
      <c r="U427" s="326">
        <f t="shared" si="288"/>
        <v>1.988743329799644</v>
      </c>
      <c r="V427" s="334">
        <f t="shared" si="289"/>
        <v>1.988743329799644</v>
      </c>
      <c r="W427" s="326">
        <f t="shared" si="290"/>
        <v>2.3796792865926619E-4</v>
      </c>
      <c r="X427" s="326">
        <f t="shared" si="291"/>
        <v>1.0414551638550904</v>
      </c>
      <c r="Y427" s="326">
        <f t="shared" si="272"/>
        <v>33.628048024114534</v>
      </c>
      <c r="Z427" s="107">
        <f>IF(H427&gt;0, rate1(1,$L$52,$L$51,$L$54,U427,$L$53,$L$50,Y427),"")</f>
        <v>2341.3287645925902</v>
      </c>
      <c r="AA427" s="334">
        <f t="shared" si="292"/>
        <v>0.4440813343712614</v>
      </c>
      <c r="AB427" s="334">
        <f t="shared" si="293"/>
        <v>4.2806249074246641E-4</v>
      </c>
      <c r="AC427" s="326">
        <f t="shared" si="294"/>
        <v>0.10062157017237029</v>
      </c>
      <c r="AD427" s="326">
        <f t="shared" si="295"/>
        <v>0.19876453891286827</v>
      </c>
      <c r="AE427" s="326">
        <f t="shared" si="296"/>
        <v>12.826493116734214</v>
      </c>
      <c r="AF427" s="326">
        <f t="shared" si="297"/>
        <v>1011.7530465033042</v>
      </c>
      <c r="AG427" s="326">
        <f t="shared" si="298"/>
        <v>1010.3291636988814</v>
      </c>
      <c r="AH427" s="326">
        <f t="shared" si="299"/>
        <v>2.0088631130764765</v>
      </c>
      <c r="AI427" s="326">
        <f t="shared" si="300"/>
        <v>42.647742868354023</v>
      </c>
      <c r="AJ427" s="391">
        <f t="shared" si="301"/>
        <v>1.9805490022858241</v>
      </c>
      <c r="AK427" s="335">
        <f t="shared" si="302"/>
        <v>0.57364428315409077</v>
      </c>
      <c r="AL427" s="41">
        <f t="shared" si="303"/>
        <v>0.29894352310491074</v>
      </c>
      <c r="AM427" s="8" cm="1">
        <f t="array" ref="AM427">Balance($B$8,$B$11,$B$12,$H$7,B427,AK427,AL427)</f>
        <v>7.391083409961638</v>
      </c>
      <c r="AN427" s="8" cm="1">
        <f t="array" ref="AN427">getStorageByWaterLevel(B426)</f>
        <v>4.1618289072530414</v>
      </c>
    </row>
    <row r="428" spans="2:40" x14ac:dyDescent="0.25">
      <c r="B428" s="326">
        <f t="shared" si="273"/>
        <v>1011.7530465033042</v>
      </c>
      <c r="C428" s="326">
        <f t="shared" si="274"/>
        <v>1010.3291636988814</v>
      </c>
      <c r="D428" s="326">
        <f t="shared" si="275"/>
        <v>2.0088631130764765</v>
      </c>
      <c r="E428" s="326">
        <f t="shared" si="270"/>
        <v>19.465367399254241</v>
      </c>
      <c r="F428" s="326">
        <f t="shared" si="276"/>
        <v>19.465367399254241</v>
      </c>
      <c r="G428" s="326">
        <f t="shared" si="277"/>
        <v>45.894720114054799</v>
      </c>
      <c r="H428" s="311">
        <f t="shared" si="278"/>
        <v>0.02</v>
      </c>
      <c r="I428" s="326">
        <f t="shared" si="279"/>
        <v>1.1391062435382082</v>
      </c>
      <c r="J428" s="326">
        <f t="shared" si="245"/>
        <v>42.18</v>
      </c>
      <c r="K428" s="333">
        <f t="shared" si="280"/>
        <v>1</v>
      </c>
      <c r="L428" s="321">
        <f t="shared" si="281"/>
        <v>2.0288631130764765</v>
      </c>
      <c r="M428" s="321">
        <f t="shared" si="282"/>
        <v>2.0188631130764767</v>
      </c>
      <c r="N428" s="326">
        <f t="shared" si="283"/>
        <v>2.8667810474919175E-2</v>
      </c>
      <c r="O428" s="326">
        <f t="shared" si="284"/>
        <v>1.0016492211610967E-3</v>
      </c>
      <c r="P428" s="330">
        <f t="shared" si="271"/>
        <v>34.422819682873111</v>
      </c>
      <c r="Q428" s="326">
        <f t="shared" si="285"/>
        <v>3.035131213215557</v>
      </c>
      <c r="R428" s="276">
        <f>IF(H428&gt;0, rate1(1,$L$52,$L$51,$L$54,L428,$L$53,$L$50,P428),"")</f>
        <v>2383.4751155294925</v>
      </c>
      <c r="S428" s="321">
        <f t="shared" si="286"/>
        <v>1.2713092041962288</v>
      </c>
      <c r="T428" s="321">
        <f t="shared" si="287"/>
        <v>-0.10566471771515983</v>
      </c>
      <c r="U428" s="326">
        <f t="shared" si="288"/>
        <v>2.0088631130764765</v>
      </c>
      <c r="V428" s="334">
        <f t="shared" si="289"/>
        <v>2.0088631130764765</v>
      </c>
      <c r="W428" s="326">
        <f t="shared" si="290"/>
        <v>2.4280724812797416E-4</v>
      </c>
      <c r="X428" s="326">
        <f t="shared" si="291"/>
        <v>2.3665637797949799</v>
      </c>
      <c r="Y428" s="326">
        <f t="shared" si="272"/>
        <v>34.082652323535406</v>
      </c>
      <c r="Z428" s="107">
        <f>IF(H428&gt;0, rate1(1,$L$52,$L$51,$L$54,U428,$L$53,$L$50,Y428),"")</f>
        <v>2365.4931231418013</v>
      </c>
      <c r="AA428" s="334">
        <f t="shared" si="292"/>
        <v>0.99880536362866001</v>
      </c>
      <c r="AB428" s="334">
        <f t="shared" si="293"/>
        <v>0.20324782833760957</v>
      </c>
      <c r="AC428" s="326">
        <f t="shared" si="294"/>
        <v>0.20324782833760957</v>
      </c>
      <c r="AD428" s="326">
        <f t="shared" si="295"/>
        <v>9.840203540467124E-2</v>
      </c>
      <c r="AE428" s="326">
        <f t="shared" si="296"/>
        <v>-0.66056341309999245</v>
      </c>
      <c r="AF428" s="326">
        <f t="shared" si="297"/>
        <v>1011.5784664854415</v>
      </c>
      <c r="AG428" s="326">
        <f t="shared" si="298"/>
        <v>1010.1259158705438</v>
      </c>
      <c r="AH428" s="326">
        <f t="shared" si="299"/>
        <v>2.0289851053560164</v>
      </c>
      <c r="AI428" s="326">
        <f t="shared" si="300"/>
        <v>85.27373624056392</v>
      </c>
      <c r="AJ428" s="391">
        <f t="shared" si="301"/>
        <v>2.0042361512415363</v>
      </c>
      <c r="AK428" s="335">
        <f t="shared" si="302"/>
        <v>0.57554393158331074</v>
      </c>
      <c r="AL428" s="41">
        <f t="shared" si="303"/>
        <v>0.30074240489909793</v>
      </c>
      <c r="AM428" s="8" cm="1">
        <f t="array" ref="AM428">Balance($B$8,$B$11,$B$12,$H$7,B428,AK428,AL428)</f>
        <v>7.4348874202041157</v>
      </c>
      <c r="AN428" s="8" cm="1">
        <f t="array" ref="AN428">getStorageByWaterLevel(B427)</f>
        <v>4.1936847116630647</v>
      </c>
    </row>
    <row r="429" spans="2:40" x14ac:dyDescent="0.25">
      <c r="B429" s="326">
        <f t="shared" si="273"/>
        <v>1011.5784664854415</v>
      </c>
      <c r="C429" s="326">
        <f t="shared" si="274"/>
        <v>1010.1259158705438</v>
      </c>
      <c r="D429" s="326">
        <f t="shared" si="275"/>
        <v>2.0289851053560164</v>
      </c>
      <c r="E429" s="326">
        <f t="shared" si="270"/>
        <v>19.465367399254241</v>
      </c>
      <c r="F429" s="326">
        <f t="shared" si="276"/>
        <v>19.465367399254241</v>
      </c>
      <c r="G429" s="326">
        <f t="shared" si="277"/>
        <v>44.559079325374327</v>
      </c>
      <c r="H429" s="311">
        <f t="shared" si="278"/>
        <v>0.02</v>
      </c>
      <c r="I429" s="326">
        <f t="shared" si="279"/>
        <v>1.1620404919181055</v>
      </c>
      <c r="J429" s="326">
        <f t="shared" si="245"/>
        <v>42.18</v>
      </c>
      <c r="K429" s="333">
        <f t="shared" si="280"/>
        <v>-1</v>
      </c>
      <c r="L429" s="321">
        <f t="shared" si="281"/>
        <v>2.0089851053560164</v>
      </c>
      <c r="M429" s="321">
        <f t="shared" si="282"/>
        <v>2.0189851053560162</v>
      </c>
      <c r="N429" s="326">
        <f t="shared" si="283"/>
        <v>-2.8320175937983638E-2</v>
      </c>
      <c r="O429" s="326">
        <f t="shared" si="284"/>
        <v>1.0016492211610967E-3</v>
      </c>
      <c r="P429" s="330">
        <f t="shared" si="271"/>
        <v>34.199214813249661</v>
      </c>
      <c r="Q429" s="326">
        <f t="shared" si="285"/>
        <v>3.0433282477775379</v>
      </c>
      <c r="R429" s="276">
        <f>IF(H429&gt;0, rate1(1,$L$52,$L$51,$L$54,L429,$L$53,$L$50,P429),"")</f>
        <v>2371.6644267127649</v>
      </c>
      <c r="S429" s="321">
        <f t="shared" si="286"/>
        <v>1.2810907631879176</v>
      </c>
      <c r="T429" s="321">
        <f t="shared" si="287"/>
        <v>0.10075100162238612</v>
      </c>
      <c r="U429" s="326">
        <f t="shared" si="288"/>
        <v>2.0289851053560164</v>
      </c>
      <c r="V429" s="334">
        <f t="shared" si="289"/>
        <v>2.0289851053560164</v>
      </c>
      <c r="W429" s="326">
        <f t="shared" si="290"/>
        <v>2.4769581911687766E-4</v>
      </c>
      <c r="X429" s="326">
        <f t="shared" si="291"/>
        <v>3.718633206710102</v>
      </c>
      <c r="Y429" s="326">
        <f t="shared" si="272"/>
        <v>34.538830086253647</v>
      </c>
      <c r="Z429" s="107">
        <f>IF(H429&gt;0, rate1(1,$L$52,$L$51,$L$54,U429,$L$53,$L$50,Y429),"")</f>
        <v>2389.5883248565506</v>
      </c>
      <c r="AA429" s="334">
        <f t="shared" si="292"/>
        <v>1.5536192645770046</v>
      </c>
      <c r="AB429" s="334">
        <f t="shared" si="293"/>
        <v>-4.4741184956078217E-4</v>
      </c>
      <c r="AC429" s="326">
        <f t="shared" si="294"/>
        <v>0.10075100162238612</v>
      </c>
      <c r="AD429" s="326">
        <f t="shared" si="295"/>
        <v>-0.19850919274192258</v>
      </c>
      <c r="AE429" s="326">
        <f t="shared" si="296"/>
        <v>-1.953370861234337</v>
      </c>
      <c r="AF429" s="326">
        <f t="shared" si="297"/>
        <v>1011.4493953078811</v>
      </c>
      <c r="AG429" s="326">
        <f t="shared" si="298"/>
        <v>1010.0251648689215</v>
      </c>
      <c r="AH429" s="326">
        <f t="shared" si="299"/>
        <v>2.0091083255252169</v>
      </c>
      <c r="AI429" s="326">
        <f t="shared" si="300"/>
        <v>42.481137081451102</v>
      </c>
      <c r="AJ429" s="391">
        <f t="shared" si="301"/>
        <v>2.0160364670974951</v>
      </c>
      <c r="AK429" s="335">
        <f t="shared" si="302"/>
        <v>0.57945754584115117</v>
      </c>
      <c r="AL429" s="41">
        <f t="shared" si="303"/>
        <v>0.30433925109372489</v>
      </c>
      <c r="AM429" s="8" cm="1">
        <f t="array" ref="AM429">Balance($B$8,$B$11,$B$12,$H$7,B429,AK429,AL429)</f>
        <v>7.5497895993630895</v>
      </c>
      <c r="AN429" s="8" cm="1">
        <f t="array" ref="AN429">getStorageByWaterLevel(B428)</f>
        <v>4.232835537292071</v>
      </c>
    </row>
    <row r="430" spans="2:40" x14ac:dyDescent="0.25">
      <c r="B430" s="326">
        <f t="shared" si="273"/>
        <v>1011.4493953078811</v>
      </c>
      <c r="C430" s="326">
        <f t="shared" si="274"/>
        <v>1010.0251648689215</v>
      </c>
      <c r="D430" s="326">
        <f t="shared" si="275"/>
        <v>2.0091083255252169</v>
      </c>
      <c r="E430" s="326">
        <f t="shared" si="270"/>
        <v>19.465367399254241</v>
      </c>
      <c r="F430" s="326">
        <f t="shared" si="276"/>
        <v>19.465367399254241</v>
      </c>
      <c r="G430" s="326">
        <f t="shared" si="277"/>
        <v>43.249463698951473</v>
      </c>
      <c r="H430" s="311">
        <f t="shared" si="278"/>
        <v>0.02</v>
      </c>
      <c r="I430" s="326">
        <f t="shared" si="279"/>
        <v>1.1393843511677006</v>
      </c>
      <c r="J430" s="326">
        <f t="shared" si="245"/>
        <v>42.18</v>
      </c>
      <c r="K430" s="333">
        <f t="shared" si="280"/>
        <v>-1</v>
      </c>
      <c r="L430" s="321">
        <f t="shared" si="281"/>
        <v>1.9891083255252169</v>
      </c>
      <c r="M430" s="321">
        <f t="shared" si="282"/>
        <v>1.9991083255252169</v>
      </c>
      <c r="N430" s="326">
        <f t="shared" si="283"/>
        <v>-2.8044451139795701E-2</v>
      </c>
      <c r="O430" s="326">
        <f t="shared" si="284"/>
        <v>1.0016492211610967E-3</v>
      </c>
      <c r="P430" s="330">
        <f t="shared" si="271"/>
        <v>33.749710155392698</v>
      </c>
      <c r="Q430" s="326">
        <f t="shared" si="285"/>
        <v>1.7207722438209458</v>
      </c>
      <c r="R430" s="276">
        <f>IF(H430&gt;0, rate1(1,$L$52,$L$51,$L$54,L430,$L$53,$L$50,P430),"")</f>
        <v>2347.8106577682443</v>
      </c>
      <c r="S430" s="321">
        <f t="shared" si="286"/>
        <v>0.73171956043957875</v>
      </c>
      <c r="T430" s="321">
        <f t="shared" si="287"/>
        <v>-0.10453408823150381</v>
      </c>
      <c r="U430" s="326">
        <f t="shared" si="288"/>
        <v>2.0091083255252169</v>
      </c>
      <c r="V430" s="334">
        <f t="shared" si="289"/>
        <v>2.0091083255252169</v>
      </c>
      <c r="W430" s="326">
        <f t="shared" si="290"/>
        <v>2.4286652841887246E-4</v>
      </c>
      <c r="X430" s="326">
        <f t="shared" si="291"/>
        <v>2.3828785381302922</v>
      </c>
      <c r="Y430" s="326">
        <f t="shared" si="272"/>
        <v>34.088202288437714</v>
      </c>
      <c r="Z430" s="107">
        <f>IF(H430&gt;0, rate1(1,$L$52,$L$51,$L$54,U430,$L$53,$L$50,Y430),"")</f>
        <v>2365.7871877809598</v>
      </c>
      <c r="AA430" s="334">
        <f t="shared" si="292"/>
        <v>1.0055659812938222</v>
      </c>
      <c r="AB430" s="334">
        <f t="shared" si="293"/>
        <v>-4.3634089947164091E-2</v>
      </c>
      <c r="AC430" s="326">
        <f t="shared" si="294"/>
        <v>-4.3634089947164091E-2</v>
      </c>
      <c r="AD430" s="326">
        <f t="shared" si="295"/>
        <v>0.45835721620910896</v>
      </c>
      <c r="AE430" s="326">
        <f t="shared" si="296"/>
        <v>23.000767712585823</v>
      </c>
      <c r="AF430" s="326">
        <f t="shared" si="297"/>
        <v>1011.4649849466884</v>
      </c>
      <c r="AG430" s="326">
        <f t="shared" si="298"/>
        <v>1010.0687989588687</v>
      </c>
      <c r="AH430" s="326">
        <f t="shared" si="299"/>
        <v>1.9892293536864052</v>
      </c>
      <c r="AI430" s="326">
        <f t="shared" si="300"/>
        <v>-18.585012297644692</v>
      </c>
      <c r="AJ430" s="391">
        <f t="shared" si="301"/>
        <v>2.0108739636814827</v>
      </c>
      <c r="AK430" s="335">
        <f t="shared" si="302"/>
        <v>0.58135046619819564</v>
      </c>
      <c r="AL430" s="41">
        <f t="shared" si="303"/>
        <v>0.30613110545582051</v>
      </c>
      <c r="AM430" s="8" cm="1">
        <f t="array" ref="AM430">Balance($B$8,$B$11,$B$12,$H$7,B430,AK430,AL430)</f>
        <v>7.6478292015406915</v>
      </c>
      <c r="AN430" s="8" cm="1">
        <f t="array" ref="AN430">getStorageByWaterLevel(B429)</f>
        <v>4.3281969853892663</v>
      </c>
    </row>
    <row r="431" spans="2:40" x14ac:dyDescent="0.25">
      <c r="B431" s="326">
        <f t="shared" si="273"/>
        <v>1011.4649849466884</v>
      </c>
      <c r="C431" s="326">
        <f t="shared" si="274"/>
        <v>1010.0687989588687</v>
      </c>
      <c r="D431" s="326">
        <f t="shared" si="275"/>
        <v>1.9892293536864052</v>
      </c>
      <c r="E431" s="326">
        <f t="shared" si="270"/>
        <v>19.465367399254241</v>
      </c>
      <c r="F431" s="326">
        <f t="shared" si="276"/>
        <v>19.465367399254241</v>
      </c>
      <c r="G431" s="326">
        <f t="shared" si="277"/>
        <v>44.575107339695549</v>
      </c>
      <c r="H431" s="311">
        <f t="shared" si="278"/>
        <v>0.02</v>
      </c>
      <c r="I431" s="326">
        <f t="shared" si="279"/>
        <v>1.1169487902558104</v>
      </c>
      <c r="J431" s="326">
        <f t="shared" si="245"/>
        <v>42.18</v>
      </c>
      <c r="K431" s="333">
        <f t="shared" si="280"/>
        <v>1</v>
      </c>
      <c r="L431" s="321">
        <f t="shared" si="281"/>
        <v>2.009229353686405</v>
      </c>
      <c r="M431" s="321">
        <f t="shared" si="282"/>
        <v>1.9992293536864052</v>
      </c>
      <c r="N431" s="326">
        <f t="shared" si="283"/>
        <v>2.8385963545635828E-2</v>
      </c>
      <c r="O431" s="326">
        <f t="shared" si="284"/>
        <v>1.0016492211610967E-3</v>
      </c>
      <c r="P431" s="330">
        <f t="shared" si="271"/>
        <v>33.978073248535196</v>
      </c>
      <c r="Q431" s="326">
        <f t="shared" si="285"/>
        <v>1.7287461259963237</v>
      </c>
      <c r="R431" s="276">
        <f>IF(H431&gt;0, rate1(1,$L$52,$L$51,$L$54,L431,$L$53,$L$50,P431),"")</f>
        <v>2359.9477671771715</v>
      </c>
      <c r="S431" s="321">
        <f t="shared" si="286"/>
        <v>0.73132963349218916</v>
      </c>
      <c r="T431" s="321">
        <f t="shared" si="287"/>
        <v>0.10565349619534831</v>
      </c>
      <c r="U431" s="326">
        <f t="shared" si="288"/>
        <v>1.989229353686405</v>
      </c>
      <c r="V431" s="334">
        <f t="shared" si="289"/>
        <v>1.989229353686405</v>
      </c>
      <c r="W431" s="326">
        <f t="shared" si="290"/>
        <v>2.3808425561755442E-4</v>
      </c>
      <c r="X431" s="326">
        <f t="shared" si="291"/>
        <v>1.0731512507718435</v>
      </c>
      <c r="Y431" s="326">
        <f t="shared" si="272"/>
        <v>33.639011647034039</v>
      </c>
      <c r="Z431" s="107">
        <f>IF(H431&gt;0, rate1(1,$L$52,$L$51,$L$54,U431,$L$53,$L$50,Y431),"")</f>
        <v>2341.9133326881702</v>
      </c>
      <c r="AA431" s="334">
        <f t="shared" si="292"/>
        <v>0.45748247219763433</v>
      </c>
      <c r="AB431" s="334">
        <f t="shared" si="293"/>
        <v>4.3885080834528607E-4</v>
      </c>
      <c r="AC431" s="326">
        <f t="shared" si="294"/>
        <v>0.10565349619534831</v>
      </c>
      <c r="AD431" s="326">
        <f t="shared" si="295"/>
        <v>0.1892980423763824</v>
      </c>
      <c r="AE431" s="326">
        <f t="shared" si="296"/>
        <v>-8.6766123737472576</v>
      </c>
      <c r="AF431" s="326">
        <f t="shared" si="297"/>
        <v>1011.3877174140388</v>
      </c>
      <c r="AG431" s="326">
        <f t="shared" si="298"/>
        <v>1009.9631454626733</v>
      </c>
      <c r="AH431" s="326">
        <f t="shared" si="299"/>
        <v>2.0093491904415819</v>
      </c>
      <c r="AI431" s="326">
        <f t="shared" si="300"/>
        <v>44.769421452799655</v>
      </c>
      <c r="AJ431" s="391">
        <f t="shared" si="301"/>
        <v>2.0233099140850381</v>
      </c>
      <c r="AK431" s="335">
        <f t="shared" si="302"/>
        <v>0.58054667438348406</v>
      </c>
      <c r="AL431" s="41">
        <f t="shared" si="303"/>
        <v>0.30534718963710583</v>
      </c>
      <c r="AM431" s="8" cm="1">
        <f t="array" ref="AM431">Balance($B$8,$B$11,$B$12,$H$7,B431,AK431,AL431)</f>
        <v>7.6435204507092829</v>
      </c>
      <c r="AN431" s="8" cm="1">
        <f t="array" ref="AN431">getStorageByWaterLevel(B430)</f>
        <v>4.3993824382501883</v>
      </c>
    </row>
    <row r="432" spans="2:40" x14ac:dyDescent="0.25">
      <c r="B432" s="326">
        <f t="shared" si="273"/>
        <v>1011.3877174140388</v>
      </c>
      <c r="C432" s="326">
        <f t="shared" si="274"/>
        <v>1009.9631454626733</v>
      </c>
      <c r="D432" s="326">
        <f t="shared" si="275"/>
        <v>2.0093491904415819</v>
      </c>
      <c r="E432" s="326">
        <f t="shared" si="270"/>
        <v>19.465367399254241</v>
      </c>
      <c r="F432" s="326">
        <f t="shared" si="276"/>
        <v>19.465367399254241</v>
      </c>
      <c r="G432" s="326">
        <f t="shared" si="277"/>
        <v>45.927716178316871</v>
      </c>
      <c r="H432" s="311">
        <f t="shared" si="278"/>
        <v>0.02</v>
      </c>
      <c r="I432" s="326">
        <f t="shared" si="279"/>
        <v>1.139657561092372</v>
      </c>
      <c r="J432" s="326">
        <f t="shared" si="245"/>
        <v>42.18</v>
      </c>
      <c r="K432" s="333">
        <f t="shared" si="280"/>
        <v>1</v>
      </c>
      <c r="L432" s="321">
        <f t="shared" si="281"/>
        <v>2.0293491904415819</v>
      </c>
      <c r="M432" s="321">
        <f t="shared" si="282"/>
        <v>2.0193491904415817</v>
      </c>
      <c r="N432" s="326">
        <f t="shared" si="283"/>
        <v>2.8674788810703511E-2</v>
      </c>
      <c r="O432" s="326">
        <f t="shared" si="284"/>
        <v>1.0016492211610967E-3</v>
      </c>
      <c r="P432" s="330">
        <f t="shared" si="271"/>
        <v>34.433848718666802</v>
      </c>
      <c r="Q432" s="326">
        <f t="shared" si="285"/>
        <v>3.0677981291653538</v>
      </c>
      <c r="R432" s="276">
        <f>IF(H432&gt;0, rate1(1,$L$52,$L$51,$L$54,L432,$L$53,$L$50,P432),"")</f>
        <v>2384.0567169083911</v>
      </c>
      <c r="S432" s="321">
        <f t="shared" si="286"/>
        <v>1.2846787412017724</v>
      </c>
      <c r="T432" s="321">
        <f t="shared" si="287"/>
        <v>-0.1007268357645983</v>
      </c>
      <c r="U432" s="326">
        <f t="shared" si="288"/>
        <v>2.0093491904415819</v>
      </c>
      <c r="V432" s="334">
        <f t="shared" si="289"/>
        <v>2.0093491904415819</v>
      </c>
      <c r="W432" s="326">
        <f t="shared" si="290"/>
        <v>2.4292476473375402E-4</v>
      </c>
      <c r="X432" s="326">
        <f t="shared" si="291"/>
        <v>2.3989079190422018</v>
      </c>
      <c r="Y432" s="326">
        <f t="shared" si="272"/>
        <v>34.093654074637925</v>
      </c>
      <c r="Z432" s="107">
        <f>IF(H432&gt;0, rate1(1,$L$52,$L$51,$L$54,U432,$L$53,$L$50,Y432),"")</f>
        <v>2366.0760283709665</v>
      </c>
      <c r="AA432" s="334">
        <f t="shared" si="292"/>
        <v>1.0122067400796741</v>
      </c>
      <c r="AB432" s="334">
        <f t="shared" si="293"/>
        <v>-1.9900871415969294E-2</v>
      </c>
      <c r="AC432" s="326">
        <f t="shared" si="294"/>
        <v>-1.9900871415969294E-2</v>
      </c>
      <c r="AD432" s="326">
        <f t="shared" si="295"/>
        <v>-1.0049811177590526</v>
      </c>
      <c r="AE432" s="326">
        <f t="shared" si="296"/>
        <v>-27.854054921538079</v>
      </c>
      <c r="AF432" s="326">
        <f t="shared" si="297"/>
        <v>1011.4362930742654</v>
      </c>
      <c r="AG432" s="326">
        <f t="shared" si="298"/>
        <v>1009.9830463340893</v>
      </c>
      <c r="AH432" s="326">
        <f t="shared" si="299"/>
        <v>2.0294712359677365</v>
      </c>
      <c r="AI432" s="326">
        <f t="shared" si="300"/>
        <v>-8.347482371047132</v>
      </c>
      <c r="AJ432" s="391">
        <f t="shared" si="301"/>
        <v>2.0209911689819693</v>
      </c>
      <c r="AK432" s="335">
        <f t="shared" si="302"/>
        <v>0.58254227615027865</v>
      </c>
      <c r="AL432" s="41">
        <f t="shared" si="303"/>
        <v>0.30723556383398493</v>
      </c>
      <c r="AM432" s="8" cm="1">
        <f t="array" ref="AM432">Balance($B$8,$B$11,$B$12,$H$7,B432,AK432,AL432)</f>
        <v>7.6910777418007132</v>
      </c>
      <c r="AN432" s="8" cm="1">
        <f t="array" ref="AN432">getStorageByWaterLevel(B431)</f>
        <v>4.3907536207677547</v>
      </c>
    </row>
    <row r="433" spans="2:40" x14ac:dyDescent="0.25">
      <c r="B433" s="326">
        <f t="shared" si="273"/>
        <v>1011.4362930742654</v>
      </c>
      <c r="C433" s="326">
        <f t="shared" si="274"/>
        <v>1009.9830463340893</v>
      </c>
      <c r="D433" s="326">
        <f t="shared" si="275"/>
        <v>2.0294712359677365</v>
      </c>
      <c r="E433" s="326">
        <f t="shared" si="270"/>
        <v>19.465367399254241</v>
      </c>
      <c r="F433" s="326">
        <f t="shared" si="276"/>
        <v>19.465367399254241</v>
      </c>
      <c r="G433" s="326">
        <f t="shared" si="277"/>
        <v>44.591435707197242</v>
      </c>
      <c r="H433" s="311">
        <f t="shared" si="278"/>
        <v>0.02</v>
      </c>
      <c r="I433" s="326">
        <f t="shared" si="279"/>
        <v>1.1625973921409241</v>
      </c>
      <c r="J433" s="326">
        <f t="shared" si="245"/>
        <v>42.18</v>
      </c>
      <c r="K433" s="333">
        <f t="shared" si="280"/>
        <v>-1</v>
      </c>
      <c r="L433" s="321">
        <f t="shared" si="281"/>
        <v>2.0094712359677365</v>
      </c>
      <c r="M433" s="321">
        <f t="shared" si="282"/>
        <v>2.0194712359677363</v>
      </c>
      <c r="N433" s="326">
        <f t="shared" si="283"/>
        <v>-2.8326918802138223E-2</v>
      </c>
      <c r="O433" s="326">
        <f t="shared" si="284"/>
        <v>1.0016492211610967E-3</v>
      </c>
      <c r="P433" s="330">
        <f t="shared" si="271"/>
        <v>34.210227077740868</v>
      </c>
      <c r="Q433" s="326">
        <f t="shared" si="285"/>
        <v>3.0760026909906131</v>
      </c>
      <c r="R433" s="276">
        <f>IF(H433&gt;0, rate1(1,$L$52,$L$51,$L$54,L433,$L$53,$L$50,P433),"")</f>
        <v>2372.246946071225</v>
      </c>
      <c r="S433" s="321">
        <f t="shared" si="286"/>
        <v>1.2945271317915625</v>
      </c>
      <c r="T433" s="321">
        <f t="shared" si="287"/>
        <v>9.6177620818258744E-2</v>
      </c>
      <c r="U433" s="326">
        <f t="shared" si="288"/>
        <v>2.0294712359677365</v>
      </c>
      <c r="V433" s="334">
        <f t="shared" si="289"/>
        <v>2.0294712359677365</v>
      </c>
      <c r="W433" s="326">
        <f t="shared" si="290"/>
        <v>2.4781452570143969E-4</v>
      </c>
      <c r="X433" s="326">
        <f t="shared" si="291"/>
        <v>3.7516320842964817</v>
      </c>
      <c r="Y433" s="326">
        <f t="shared" si="272"/>
        <v>34.549869726950412</v>
      </c>
      <c r="Z433" s="107">
        <f>IF(H433&gt;0, rate1(1,$L$52,$L$51,$L$54,U433,$L$53,$L$50,Y433),"")</f>
        <v>2390.1695513260506</v>
      </c>
      <c r="AA433" s="334">
        <f t="shared" si="292"/>
        <v>1.5670248156970779</v>
      </c>
      <c r="AB433" s="334">
        <f t="shared" si="293"/>
        <v>-4.3704352762195483E-4</v>
      </c>
      <c r="AC433" s="326">
        <f t="shared" si="294"/>
        <v>9.6177620818258744E-2</v>
      </c>
      <c r="AD433" s="326">
        <f t="shared" si="295"/>
        <v>-0.20794858335904187</v>
      </c>
      <c r="AE433" s="326">
        <f t="shared" si="296"/>
        <v>20.898439974058142</v>
      </c>
      <c r="AF433" s="326">
        <f t="shared" si="297"/>
        <v>1011.3117885346451</v>
      </c>
      <c r="AG433" s="326">
        <f t="shared" si="298"/>
        <v>1009.886868713271</v>
      </c>
      <c r="AH433" s="326">
        <f t="shared" si="299"/>
        <v>2.0095945096241041</v>
      </c>
      <c r="AI433" s="326">
        <f t="shared" si="300"/>
        <v>40.54283681449877</v>
      </c>
      <c r="AJ433" s="391">
        <f t="shared" si="301"/>
        <v>2.0322530680971078</v>
      </c>
      <c r="AK433" s="335">
        <f t="shared" si="302"/>
        <v>0.58215889534913767</v>
      </c>
      <c r="AL433" s="41">
        <f t="shared" si="303"/>
        <v>0.30688346702757413</v>
      </c>
      <c r="AM433" s="8" cm="1">
        <f t="array" ref="AM433">Balance($B$8,$B$11,$B$12,$H$7,B433,AK433,AL433)</f>
        <v>7.649773570690634</v>
      </c>
      <c r="AN433" s="8" cm="1">
        <f t="array" ref="AN433">getStorageByWaterLevel(B432)</f>
        <v>4.4336039487137464</v>
      </c>
    </row>
    <row r="434" spans="2:40" x14ac:dyDescent="0.25">
      <c r="B434" s="326">
        <f t="shared" si="273"/>
        <v>1011.3117885346451</v>
      </c>
      <c r="C434" s="326">
        <f t="shared" si="274"/>
        <v>1009.886868713271</v>
      </c>
      <c r="D434" s="326">
        <f t="shared" si="275"/>
        <v>2.0095945096241041</v>
      </c>
      <c r="E434" s="326">
        <f t="shared" si="270"/>
        <v>19.465367399254241</v>
      </c>
      <c r="F434" s="326">
        <f t="shared" si="276"/>
        <v>19.465367399254241</v>
      </c>
      <c r="G434" s="326">
        <f t="shared" si="277"/>
        <v>43.281186536156248</v>
      </c>
      <c r="H434" s="311">
        <f t="shared" si="278"/>
        <v>0.02</v>
      </c>
      <c r="I434" s="326">
        <f t="shared" si="279"/>
        <v>1.1399358570992264</v>
      </c>
      <c r="J434" s="326">
        <f t="shared" si="245"/>
        <v>42.18</v>
      </c>
      <c r="K434" s="333">
        <f t="shared" si="280"/>
        <v>-1</v>
      </c>
      <c r="L434" s="321">
        <f t="shared" si="281"/>
        <v>1.9895945096241041</v>
      </c>
      <c r="M434" s="321">
        <f t="shared" si="282"/>
        <v>1.9995945096241041</v>
      </c>
      <c r="N434" s="326">
        <f t="shared" si="283"/>
        <v>-2.8051195908730175E-2</v>
      </c>
      <c r="O434" s="326">
        <f t="shared" si="284"/>
        <v>1.0016492211610967E-3</v>
      </c>
      <c r="P434" s="330">
        <f t="shared" si="271"/>
        <v>33.76068721031087</v>
      </c>
      <c r="Q434" s="326">
        <f t="shared" si="285"/>
        <v>1.7528101004668031</v>
      </c>
      <c r="R434" s="276">
        <f>IF(H434&gt;0, rate1(1,$L$52,$L$51,$L$54,L434,$L$53,$L$50,P434),"")</f>
        <v>2348.3949517382016</v>
      </c>
      <c r="S434" s="321">
        <f t="shared" si="286"/>
        <v>0.74515749036774603</v>
      </c>
      <c r="T434" s="321">
        <f t="shared" si="287"/>
        <v>-0.110072671742281</v>
      </c>
      <c r="U434" s="326">
        <f t="shared" si="288"/>
        <v>2.0095945096241041</v>
      </c>
      <c r="V434" s="334">
        <f t="shared" si="289"/>
        <v>2.0095945096241041</v>
      </c>
      <c r="W434" s="326">
        <f t="shared" si="290"/>
        <v>2.4298408517520187E-4</v>
      </c>
      <c r="X434" s="326">
        <f t="shared" si="291"/>
        <v>2.4152376787368226</v>
      </c>
      <c r="Y434" s="326">
        <f t="shared" si="272"/>
        <v>34.099206903988282</v>
      </c>
      <c r="Z434" s="107">
        <f>IF(H434&gt;0, rate1(1,$L$52,$L$51,$L$54,U434,$L$53,$L$50,Y434),"")</f>
        <v>2366.3701998518427</v>
      </c>
      <c r="AA434" s="334">
        <f t="shared" si="292"/>
        <v>1.0189703099967466</v>
      </c>
      <c r="AB434" s="334">
        <f t="shared" si="293"/>
        <v>-1.2808651266999481E-2</v>
      </c>
      <c r="AC434" s="326">
        <f t="shared" si="294"/>
        <v>-1.2808651266999481E-2</v>
      </c>
      <c r="AD434" s="326">
        <f t="shared" si="295"/>
        <v>1.5614446504237713</v>
      </c>
      <c r="AE434" s="326">
        <f t="shared" si="296"/>
        <v>42.44728568211233</v>
      </c>
      <c r="AF434" s="326">
        <f t="shared" si="297"/>
        <v>1011.2965459900033</v>
      </c>
      <c r="AG434" s="326">
        <f t="shared" si="298"/>
        <v>1009.8996773645381</v>
      </c>
      <c r="AH434" s="326">
        <f t="shared" si="299"/>
        <v>1.9897155915201528</v>
      </c>
      <c r="AI434" s="326">
        <f t="shared" si="300"/>
        <v>-5.4542151257474627</v>
      </c>
      <c r="AJ434" s="391">
        <f t="shared" si="301"/>
        <v>2.0307380083399558</v>
      </c>
      <c r="AK434" s="335">
        <f t="shared" si="302"/>
        <v>0.58396675865033876</v>
      </c>
      <c r="AL434" s="41">
        <f t="shared" si="303"/>
        <v>0.30859356388440967</v>
      </c>
      <c r="AM434" s="8" cm="1">
        <f t="array" ref="AM434">Balance($B$8,$B$11,$B$12,$H$7,B434,AK434,AL434)</f>
        <v>7.7448841841228742</v>
      </c>
      <c r="AN434" s="8" cm="1">
        <f t="array" ref="AN434">getStorageByWaterLevel(B433)</f>
        <v>4.4066410305354324</v>
      </c>
    </row>
    <row r="435" spans="2:40" x14ac:dyDescent="0.25">
      <c r="B435" s="326">
        <f t="shared" si="273"/>
        <v>1011.2965459900033</v>
      </c>
      <c r="C435" s="326">
        <f t="shared" si="274"/>
        <v>1009.8996773645381</v>
      </c>
      <c r="D435" s="326">
        <f t="shared" si="275"/>
        <v>1.9897155915201528</v>
      </c>
      <c r="E435" s="326">
        <f t="shared" si="270"/>
        <v>19.465367399254241</v>
      </c>
      <c r="F435" s="326">
        <f t="shared" si="276"/>
        <v>19.465367399254241</v>
      </c>
      <c r="G435" s="326">
        <f t="shared" si="277"/>
        <v>44.607478619070321</v>
      </c>
      <c r="H435" s="311">
        <f t="shared" si="278"/>
        <v>0.02</v>
      </c>
      <c r="I435" s="326">
        <f t="shared" si="279"/>
        <v>1.117494900372185</v>
      </c>
      <c r="J435" s="326">
        <f t="shared" si="245"/>
        <v>42.18</v>
      </c>
      <c r="K435" s="333">
        <f t="shared" si="280"/>
        <v>1</v>
      </c>
      <c r="L435" s="321">
        <f t="shared" si="281"/>
        <v>2.0097155915201528</v>
      </c>
      <c r="M435" s="321">
        <f t="shared" si="282"/>
        <v>1.9997155915201528</v>
      </c>
      <c r="N435" s="326">
        <f t="shared" si="283"/>
        <v>2.8392943036385176E-2</v>
      </c>
      <c r="O435" s="326">
        <f t="shared" si="284"/>
        <v>1.0016492211610967E-3</v>
      </c>
      <c r="P435" s="330">
        <f t="shared" si="271"/>
        <v>33.989070064387015</v>
      </c>
      <c r="Q435" s="326">
        <f t="shared" si="285"/>
        <v>1.7607914037323695</v>
      </c>
      <c r="R435" s="276">
        <f>IF(H435&gt;0, rate1(1,$L$52,$L$51,$L$54,L435,$L$53,$L$50,P435),"")</f>
        <v>2360.5312576286701</v>
      </c>
      <c r="S435" s="321">
        <f t="shared" si="286"/>
        <v>0.74470195849032339</v>
      </c>
      <c r="T435" s="321">
        <f t="shared" si="287"/>
        <v>0.11121488777777794</v>
      </c>
      <c r="U435" s="326">
        <f t="shared" si="288"/>
        <v>1.9897155915201528</v>
      </c>
      <c r="V435" s="334">
        <f t="shared" si="289"/>
        <v>1.9897155915201528</v>
      </c>
      <c r="W435" s="326">
        <f t="shared" si="290"/>
        <v>2.382006622245747E-4</v>
      </c>
      <c r="X435" s="326">
        <f t="shared" si="291"/>
        <v>1.1048767927407184</v>
      </c>
      <c r="Y435" s="326">
        <f t="shared" si="272"/>
        <v>33.649980991442796</v>
      </c>
      <c r="Z435" s="107">
        <f>IF(H435&gt;0, rate1(1,$L$52,$L$51,$L$54,U435,$L$53,$L$50,Y435),"")</f>
        <v>2342.4981165467275</v>
      </c>
      <c r="AA435" s="334">
        <f t="shared" si="292"/>
        <v>0.47088943167211383</v>
      </c>
      <c r="AB435" s="334">
        <f t="shared" si="293"/>
        <v>4.5019070962302798E-4</v>
      </c>
      <c r="AC435" s="326">
        <f t="shared" si="294"/>
        <v>0.11121488777777794</v>
      </c>
      <c r="AD435" s="326">
        <f t="shared" si="295"/>
        <v>0.17983203867419842</v>
      </c>
      <c r="AE435" s="326">
        <f t="shared" si="296"/>
        <v>-28.079777476262787</v>
      </c>
      <c r="AF435" s="326">
        <f t="shared" si="297"/>
        <v>1011.213724045262</v>
      </c>
      <c r="AG435" s="326">
        <f t="shared" si="298"/>
        <v>1009.7884624767603</v>
      </c>
      <c r="AH435" s="326">
        <f t="shared" si="299"/>
        <v>2.0098354817713888</v>
      </c>
      <c r="AI435" s="326">
        <f t="shared" si="300"/>
        <v>47.114346577008092</v>
      </c>
      <c r="AJ435" s="391">
        <f t="shared" si="301"/>
        <v>2.0438253268335691</v>
      </c>
      <c r="AK435" s="335">
        <f t="shared" si="302"/>
        <v>0.58373069374807296</v>
      </c>
      <c r="AL435" s="41">
        <f t="shared" si="303"/>
        <v>0.30836350509040567</v>
      </c>
      <c r="AM435" s="8" cm="1">
        <f t="array" ref="AM435">Balance($B$8,$B$11,$B$12,$H$7,B435,AK435,AL435)</f>
        <v>7.7625982102373676</v>
      </c>
      <c r="AN435" s="8" cm="1">
        <f t="array" ref="AN435">getStorageByWaterLevel(B434)</f>
        <v>4.4759144456312869</v>
      </c>
    </row>
    <row r="436" spans="2:40" x14ac:dyDescent="0.25">
      <c r="B436" s="326">
        <f t="shared" si="273"/>
        <v>1011.213724045262</v>
      </c>
      <c r="C436" s="326">
        <f t="shared" si="274"/>
        <v>1009.7884624767603</v>
      </c>
      <c r="D436" s="326">
        <f t="shared" si="275"/>
        <v>2.0098354817713888</v>
      </c>
      <c r="E436" s="326">
        <f t="shared" si="270"/>
        <v>19.465367399254241</v>
      </c>
      <c r="F436" s="326">
        <f t="shared" si="276"/>
        <v>19.465367399254241</v>
      </c>
      <c r="G436" s="326">
        <f t="shared" si="277"/>
        <v>45.960742588310339</v>
      </c>
      <c r="H436" s="311">
        <f t="shared" si="278"/>
        <v>0.02</v>
      </c>
      <c r="I436" s="326">
        <f t="shared" si="279"/>
        <v>1.1402092548013572</v>
      </c>
      <c r="J436" s="326">
        <f t="shared" si="245"/>
        <v>42.18</v>
      </c>
      <c r="K436" s="333">
        <f t="shared" si="280"/>
        <v>1</v>
      </c>
      <c r="L436" s="321">
        <f t="shared" si="281"/>
        <v>2.0298354817713888</v>
      </c>
      <c r="M436" s="321">
        <f t="shared" si="282"/>
        <v>2.0198354817713886</v>
      </c>
      <c r="N436" s="326">
        <f t="shared" si="283"/>
        <v>2.8681770246706151E-2</v>
      </c>
      <c r="O436" s="326">
        <f t="shared" si="284"/>
        <v>1.0016492211610967E-3</v>
      </c>
      <c r="P436" s="330">
        <f t="shared" si="271"/>
        <v>34.444883494461749</v>
      </c>
      <c r="Q436" s="326">
        <f t="shared" si="285"/>
        <v>3.1004951653265849</v>
      </c>
      <c r="R436" s="276">
        <f>IF(H436&gt;0, rate1(1,$L$52,$L$51,$L$54,L436,$L$53,$L$50,P436),"")</f>
        <v>2384.6385320932754</v>
      </c>
      <c r="S436" s="321">
        <f t="shared" si="286"/>
        <v>1.2980542504355326</v>
      </c>
      <c r="T436" s="321">
        <f t="shared" si="287"/>
        <v>-9.62300326359877E-2</v>
      </c>
      <c r="U436" s="326">
        <f t="shared" si="288"/>
        <v>2.0098354817713888</v>
      </c>
      <c r="V436" s="334">
        <f t="shared" si="289"/>
        <v>2.0098354817713888</v>
      </c>
      <c r="W436" s="326">
        <f t="shared" si="290"/>
        <v>2.4304236151673209E-4</v>
      </c>
      <c r="X436" s="326">
        <f t="shared" si="291"/>
        <v>2.4312819584696186</v>
      </c>
      <c r="Y436" s="326">
        <f t="shared" si="272"/>
        <v>34.104661558096801</v>
      </c>
      <c r="Z436" s="107">
        <f>IF(H436&gt;0, rate1(1,$L$52,$L$51,$L$54,U436,$L$53,$L$50,Y436),"")</f>
        <v>2366.6591482432555</v>
      </c>
      <c r="AA436" s="334">
        <f t="shared" si="292"/>
        <v>1.0256140351458958</v>
      </c>
      <c r="AB436" s="334">
        <f t="shared" si="293"/>
        <v>-9.4886401198553683E-3</v>
      </c>
      <c r="AC436" s="326">
        <f t="shared" si="294"/>
        <v>-9.4886401198553683E-3</v>
      </c>
      <c r="AD436" s="326">
        <f t="shared" si="295"/>
        <v>-2.1077835967399778</v>
      </c>
      <c r="AE436" s="326">
        <f t="shared" si="296"/>
        <v>-44.975916994536142</v>
      </c>
      <c r="AF436" s="326">
        <f t="shared" si="297"/>
        <v>1011.2518944556285</v>
      </c>
      <c r="AG436" s="326">
        <f t="shared" si="298"/>
        <v>1009.7979511168802</v>
      </c>
      <c r="AH436" s="326">
        <f t="shared" si="299"/>
        <v>2.029957580561875</v>
      </c>
      <c r="AI436" s="326">
        <f t="shared" si="300"/>
        <v>-3.9790685221906914</v>
      </c>
      <c r="AJ436" s="326">
        <f t="shared" si="301"/>
        <v>2.0427200300218495</v>
      </c>
      <c r="AK436" s="335">
        <f t="shared" si="302"/>
        <v>0.58583234595565836</v>
      </c>
      <c r="AL436" s="41">
        <f t="shared" si="303"/>
        <v>0.31035078822902384</v>
      </c>
      <c r="AM436" s="8" cm="1">
        <f t="array" ref="AM436">Balance($B$8,$B$11,$B$12,$H$7,B436,AK436,AL436)</f>
        <v>7.8141907455114055</v>
      </c>
      <c r="AN436" s="8" cm="1">
        <f t="array" ref="AN436">getStorageByWaterLevel(B435)</f>
        <v>4.4844323771644499</v>
      </c>
    </row>
    <row r="437" spans="2:40" x14ac:dyDescent="0.25">
      <c r="B437" s="326">
        <f t="shared" si="273"/>
        <v>1011.2518944556285</v>
      </c>
      <c r="C437" s="326">
        <f t="shared" si="274"/>
        <v>1009.7979511168802</v>
      </c>
      <c r="D437" s="326">
        <f t="shared" si="275"/>
        <v>2.029957580561875</v>
      </c>
      <c r="E437" s="326">
        <f t="shared" si="270"/>
        <v>19.465367399254241</v>
      </c>
      <c r="F437" s="326">
        <f t="shared" si="276"/>
        <v>19.465367399254241</v>
      </c>
      <c r="G437" s="326">
        <f t="shared" si="277"/>
        <v>44.623822001276423</v>
      </c>
      <c r="H437" s="311">
        <f t="shared" si="278"/>
        <v>0.02</v>
      </c>
      <c r="I437" s="326">
        <f t="shared" si="279"/>
        <v>1.1631546709986651</v>
      </c>
      <c r="J437" s="326">
        <f t="shared" si="245"/>
        <v>42.18</v>
      </c>
      <c r="K437" s="333">
        <f t="shared" si="280"/>
        <v>-1</v>
      </c>
      <c r="L437" s="321">
        <f t="shared" si="281"/>
        <v>2.009957580561875</v>
      </c>
      <c r="M437" s="321">
        <f t="shared" si="282"/>
        <v>2.0199575805618748</v>
      </c>
      <c r="N437" s="326">
        <f t="shared" si="283"/>
        <v>-2.8333664605873388E-2</v>
      </c>
      <c r="O437" s="326">
        <f t="shared" si="284"/>
        <v>1.0016492211610967E-3</v>
      </c>
      <c r="P437" s="330">
        <f t="shared" si="271"/>
        <v>34.221245077798585</v>
      </c>
      <c r="Q437" s="326">
        <f t="shared" si="285"/>
        <v>3.1087072617439588</v>
      </c>
      <c r="R437" s="276">
        <f>IF(H437&gt;0, rate1(1,$L$52,$L$51,$L$54,L437,$L$53,$L$50,P437),"")</f>
        <v>2372.8296797977514</v>
      </c>
      <c r="S437" s="321">
        <f t="shared" si="286"/>
        <v>1.3079694610673869</v>
      </c>
      <c r="T437" s="321">
        <f t="shared" si="287"/>
        <v>9.2001539723036665E-2</v>
      </c>
      <c r="U437" s="326">
        <f t="shared" si="288"/>
        <v>2.029957580561875</v>
      </c>
      <c r="V437" s="334">
        <f t="shared" si="289"/>
        <v>2.029957580561875</v>
      </c>
      <c r="W437" s="326">
        <f t="shared" si="290"/>
        <v>2.4793331299433063E-4</v>
      </c>
      <c r="X437" s="326">
        <f t="shared" si="291"/>
        <v>3.784661310197265</v>
      </c>
      <c r="Y437" s="326">
        <f t="shared" si="272"/>
        <v>34.560915110862062</v>
      </c>
      <c r="Z437" s="107">
        <f>IF(H437&gt;0, rate1(1,$L$52,$L$51,$L$54,U437,$L$53,$L$50,Y437),"")</f>
        <v>2390.7509913283061</v>
      </c>
      <c r="AA437" s="334">
        <f t="shared" si="292"/>
        <v>1.5804363806386801</v>
      </c>
      <c r="AB437" s="334">
        <f t="shared" si="293"/>
        <v>-4.2714985012055678E-4</v>
      </c>
      <c r="AC437" s="326">
        <f t="shared" si="294"/>
        <v>9.2001539723036665E-2</v>
      </c>
      <c r="AD437" s="326">
        <f t="shared" si="295"/>
        <v>-0.21738766612176724</v>
      </c>
      <c r="AE437" s="326">
        <f t="shared" si="296"/>
        <v>45.820615678504794</v>
      </c>
      <c r="AF437" s="326">
        <f t="shared" si="297"/>
        <v>1011.1315592512997</v>
      </c>
      <c r="AG437" s="326">
        <f t="shared" si="298"/>
        <v>1009.7059495771572</v>
      </c>
      <c r="AH437" s="326">
        <f t="shared" si="299"/>
        <v>2.0100809077231117</v>
      </c>
      <c r="AI437" s="326">
        <f t="shared" si="300"/>
        <v>38.772921843626989</v>
      </c>
      <c r="AJ437" s="326">
        <f t="shared" si="301"/>
        <v>2.0534902860895237</v>
      </c>
      <c r="AK437" s="335">
        <f t="shared" si="302"/>
        <v>0.58564946501156867</v>
      </c>
      <c r="AL437" s="41">
        <f t="shared" si="303"/>
        <v>0.31018295111875782</v>
      </c>
      <c r="AM437" s="8" cm="1">
        <f t="array" ref="AM437">Balance($B$8,$B$11,$B$12,$H$7,B437,AK437,AL437)</f>
        <v>7.7800210645573324</v>
      </c>
      <c r="AN437" s="8" cm="1">
        <f t="array" ref="AN437">getStorageByWaterLevel(B436)</f>
        <v>4.530856865734016</v>
      </c>
    </row>
    <row r="438" spans="2:40" x14ac:dyDescent="0.25">
      <c r="B438" s="326">
        <f t="shared" si="273"/>
        <v>1011.1315592512997</v>
      </c>
      <c r="C438" s="326">
        <f t="shared" si="274"/>
        <v>1009.7059495771572</v>
      </c>
      <c r="D438" s="326">
        <f t="shared" si="275"/>
        <v>2.0100809077231117</v>
      </c>
      <c r="E438" s="326">
        <f t="shared" si="270"/>
        <v>19.465367399254241</v>
      </c>
      <c r="F438" s="326">
        <f t="shared" si="276"/>
        <v>19.465367399254241</v>
      </c>
      <c r="G438" s="326">
        <f t="shared" si="277"/>
        <v>43.312938854781834</v>
      </c>
      <c r="H438" s="311">
        <f t="shared" si="278"/>
        <v>0.02</v>
      </c>
      <c r="I438" s="326">
        <f t="shared" si="279"/>
        <v>1.1404877393139941</v>
      </c>
      <c r="J438" s="326">
        <f t="shared" si="245"/>
        <v>42.18</v>
      </c>
      <c r="K438" s="333">
        <f t="shared" si="280"/>
        <v>-1</v>
      </c>
      <c r="L438" s="321">
        <f t="shared" si="281"/>
        <v>1.9900809077231116</v>
      </c>
      <c r="M438" s="321">
        <f t="shared" si="282"/>
        <v>2.0000809077231114</v>
      </c>
      <c r="N438" s="326">
        <f t="shared" si="283"/>
        <v>-2.8057943617996628E-2</v>
      </c>
      <c r="O438" s="326">
        <f t="shared" si="284"/>
        <v>1.0016492211610967E-3</v>
      </c>
      <c r="P438" s="330">
        <f t="shared" si="271"/>
        <v>33.771669991247947</v>
      </c>
      <c r="Q438" s="326">
        <f t="shared" si="285"/>
        <v>1.7848776525176859</v>
      </c>
      <c r="R438" s="276">
        <f>IF(H438&gt;0, rate1(1,$L$52,$L$51,$L$54,L438,$L$53,$L$50,P438),"")</f>
        <v>2348.9794612042679</v>
      </c>
      <c r="S438" s="321">
        <f t="shared" si="286"/>
        <v>0.75860128651755832</v>
      </c>
      <c r="T438" s="321">
        <f t="shared" si="287"/>
        <v>-0.1162307089927281</v>
      </c>
      <c r="U438" s="326">
        <f t="shared" si="288"/>
        <v>2.0100809077231117</v>
      </c>
      <c r="V438" s="334">
        <f t="shared" si="289"/>
        <v>2.0100809077231117</v>
      </c>
      <c r="W438" s="326">
        <f t="shared" si="290"/>
        <v>2.4310172214248027E-4</v>
      </c>
      <c r="X438" s="326">
        <f t="shared" si="291"/>
        <v>2.4476267341491464</v>
      </c>
      <c r="Y438" s="326">
        <f t="shared" si="272"/>
        <v>34.110217253212681</v>
      </c>
      <c r="Z438" s="107">
        <f>IF(H438&gt;0, rate1(1,$L$52,$L$51,$L$54,U438,$L$53,$L$50,Y438),"")</f>
        <v>2366.9534265761613</v>
      </c>
      <c r="AA438" s="334">
        <f t="shared" si="292"/>
        <v>1.0323805594656237</v>
      </c>
      <c r="AB438" s="334">
        <f t="shared" si="293"/>
        <v>-7.5076442826926895E-3</v>
      </c>
      <c r="AC438" s="326">
        <f t="shared" si="294"/>
        <v>-7.5076442826926895E-3</v>
      </c>
      <c r="AD438" s="326">
        <f t="shared" si="295"/>
        <v>2.6639514669209667</v>
      </c>
      <c r="AE438" s="326">
        <f t="shared" si="296"/>
        <v>68.202303090098937</v>
      </c>
      <c r="AF438" s="326">
        <f t="shared" si="297"/>
        <v>1011.1110089519643</v>
      </c>
      <c r="AG438" s="326">
        <f t="shared" si="298"/>
        <v>1009.7134572214399</v>
      </c>
      <c r="AH438" s="326">
        <f t="shared" si="299"/>
        <v>1.9902020433717029</v>
      </c>
      <c r="AI438" s="326">
        <f t="shared" si="300"/>
        <v>-3.196130237274911</v>
      </c>
      <c r="AJ438" s="326">
        <f t="shared" si="301"/>
        <v>2.0526024721347249</v>
      </c>
      <c r="AK438" s="335">
        <f t="shared" si="302"/>
        <v>0.5873796609743881</v>
      </c>
      <c r="AL438" s="41">
        <f t="shared" si="303"/>
        <v>0.31181839296212199</v>
      </c>
      <c r="AM438" s="8" cm="1">
        <f t="array" ref="AM438">Balance($B$8,$B$11,$B$12,$H$7,B438,AK438,AL438)</f>
        <v>7.8725531336670009</v>
      </c>
      <c r="AN438" s="8" cm="1">
        <f t="array" ref="AN438">getStorageByWaterLevel(B437)</f>
        <v>4.5094313876166341</v>
      </c>
    </row>
    <row r="439" spans="2:40" x14ac:dyDescent="0.25">
      <c r="B439" s="326">
        <f t="shared" si="273"/>
        <v>1011.1110089519643</v>
      </c>
      <c r="C439" s="326">
        <f t="shared" si="274"/>
        <v>1009.7134572214399</v>
      </c>
      <c r="D439" s="326">
        <f t="shared" si="275"/>
        <v>1.9902020433717029</v>
      </c>
      <c r="E439" s="326">
        <f t="shared" si="270"/>
        <v>19.465367399254241</v>
      </c>
      <c r="F439" s="326">
        <f t="shared" si="276"/>
        <v>19.465367399254241</v>
      </c>
      <c r="G439" s="326">
        <f t="shared" si="277"/>
        <v>44.639879825264686</v>
      </c>
      <c r="H439" s="311">
        <f t="shared" si="278"/>
        <v>0.02</v>
      </c>
      <c r="I439" s="326">
        <f t="shared" si="279"/>
        <v>1.1180413844195756</v>
      </c>
      <c r="J439" s="326">
        <f t="shared" si="245"/>
        <v>42.18</v>
      </c>
      <c r="K439" s="333">
        <f t="shared" si="280"/>
        <v>1</v>
      </c>
      <c r="L439" s="321">
        <f t="shared" si="281"/>
        <v>2.0102020433717027</v>
      </c>
      <c r="M439" s="321">
        <f t="shared" si="282"/>
        <v>2.0002020433717029</v>
      </c>
      <c r="N439" s="326">
        <f t="shared" si="283"/>
        <v>2.8399925627629941E-2</v>
      </c>
      <c r="O439" s="326">
        <f t="shared" si="284"/>
        <v>1.0016492211610967E-3</v>
      </c>
      <c r="P439" s="330">
        <f t="shared" si="271"/>
        <v>34.000072612013817</v>
      </c>
      <c r="Q439" s="326">
        <f t="shared" si="285"/>
        <v>1.7928663841377386</v>
      </c>
      <c r="R439" s="276">
        <f>IF(H439&gt;0, rate1(1,$L$52,$L$51,$L$54,L439,$L$53,$L$50,P439),"")</f>
        <v>2361.1149630196242</v>
      </c>
      <c r="S439" s="321">
        <f t="shared" si="286"/>
        <v>0.75808016442858572</v>
      </c>
      <c r="T439" s="321">
        <f t="shared" si="287"/>
        <v>0.11739395225922405</v>
      </c>
      <c r="U439" s="326">
        <f t="shared" si="288"/>
        <v>1.9902020433717027</v>
      </c>
      <c r="V439" s="334">
        <f t="shared" si="289"/>
        <v>1.9902020433717027</v>
      </c>
      <c r="W439" s="326">
        <f t="shared" si="290"/>
        <v>2.3831714853761454E-4</v>
      </c>
      <c r="X439" s="326">
        <f t="shared" si="291"/>
        <v>1.1366318186463289</v>
      </c>
      <c r="Y439" s="326">
        <f t="shared" si="272"/>
        <v>33.660956059974808</v>
      </c>
      <c r="Z439" s="107">
        <f>IF(H439&gt;0, rate1(1,$L$52,$L$51,$L$54,U439,$L$53,$L$50,Y439),"")</f>
        <v>2343.0831161893566</v>
      </c>
      <c r="AA439" s="334">
        <f t="shared" si="292"/>
        <v>0.48430221703502985</v>
      </c>
      <c r="AB439" s="334">
        <f t="shared" si="293"/>
        <v>4.6212560226151434E-4</v>
      </c>
      <c r="AC439" s="326">
        <f t="shared" si="294"/>
        <v>0.11739395225922405</v>
      </c>
      <c r="AD439" s="326">
        <f t="shared" si="295"/>
        <v>0.1703665275348844</v>
      </c>
      <c r="AE439" s="326">
        <f t="shared" si="296"/>
        <v>-45.384816094078658</v>
      </c>
      <c r="AF439" s="326">
        <f t="shared" si="297"/>
        <v>1011.0220149253328</v>
      </c>
      <c r="AG439" s="326">
        <f t="shared" si="298"/>
        <v>1009.5960632691806</v>
      </c>
      <c r="AH439" s="326">
        <f t="shared" si="299"/>
        <v>2.0103219871366971</v>
      </c>
      <c r="AI439" s="326">
        <f t="shared" si="300"/>
        <v>49.719710432519229</v>
      </c>
      <c r="AJ439" s="326">
        <f t="shared" si="301"/>
        <v>2.0664135028104247</v>
      </c>
      <c r="AK439" s="335">
        <f t="shared" si="302"/>
        <v>0.58724122718084903</v>
      </c>
      <c r="AL439" s="41">
        <f t="shared" si="303"/>
        <v>0.31168358018871373</v>
      </c>
      <c r="AM439" s="8" cm="1">
        <f t="array" ref="AM439">Balance($B$8,$B$11,$B$12,$H$7,B439,AK439,AL439)</f>
        <v>7.8941816142031485</v>
      </c>
      <c r="AN439" s="8" cm="1">
        <f t="array" ref="AN439">getStorageByWaterLevel(B438)</f>
        <v>4.5771490499166205</v>
      </c>
    </row>
    <row r="440" spans="2:40" x14ac:dyDescent="0.25">
      <c r="B440" s="326">
        <f t="shared" si="273"/>
        <v>1011.0220149253328</v>
      </c>
      <c r="C440" s="326">
        <f t="shared" si="274"/>
        <v>1009.5960632691806</v>
      </c>
      <c r="D440" s="326">
        <f t="shared" si="275"/>
        <v>2.0103219871366971</v>
      </c>
      <c r="E440" s="326">
        <f t="shared" si="270"/>
        <v>19.465367399254241</v>
      </c>
      <c r="F440" s="326">
        <f t="shared" si="276"/>
        <v>19.465367399254241</v>
      </c>
      <c r="G440" s="326">
        <f t="shared" si="277"/>
        <v>45.993799373530145</v>
      </c>
      <c r="H440" s="311">
        <f t="shared" si="278"/>
        <v>0.02</v>
      </c>
      <c r="I440" s="326">
        <f t="shared" si="279"/>
        <v>1.1407613249217321</v>
      </c>
      <c r="J440" s="326">
        <f t="shared" si="245"/>
        <v>42.18</v>
      </c>
      <c r="K440" s="333">
        <f t="shared" si="280"/>
        <v>1</v>
      </c>
      <c r="L440" s="321">
        <f t="shared" si="281"/>
        <v>2.0303219871366971</v>
      </c>
      <c r="M440" s="321">
        <f t="shared" si="282"/>
        <v>2.0203219871366969</v>
      </c>
      <c r="N440" s="326">
        <f t="shared" si="283"/>
        <v>2.8688754783986248E-2</v>
      </c>
      <c r="O440" s="326">
        <f t="shared" si="284"/>
        <v>1.0016492211610967E-3</v>
      </c>
      <c r="P440" s="330">
        <f t="shared" si="271"/>
        <v>34.455924012891685</v>
      </c>
      <c r="Q440" s="326">
        <f t="shared" si="285"/>
        <v>3.1332223510389383</v>
      </c>
      <c r="R440" s="276">
        <f>IF(H440&gt;0, rate1(1,$L$52,$L$51,$L$54,L440,$L$53,$L$50,P440),"")</f>
        <v>2385.220561104627</v>
      </c>
      <c r="S440" s="321">
        <f t="shared" si="286"/>
        <v>1.3114357361994293</v>
      </c>
      <c r="T440" s="321">
        <f t="shared" si="287"/>
        <v>-9.2117735536988182E-2</v>
      </c>
      <c r="U440" s="326">
        <f t="shared" si="288"/>
        <v>2.0103219871366971</v>
      </c>
      <c r="V440" s="334">
        <f t="shared" si="289"/>
        <v>2.0103219871366971</v>
      </c>
      <c r="W440" s="326">
        <f t="shared" si="290"/>
        <v>2.4316003853641632E-4</v>
      </c>
      <c r="X440" s="326">
        <f t="shared" si="291"/>
        <v>2.4636859272670009</v>
      </c>
      <c r="Y440" s="326">
        <f t="shared" si="272"/>
        <v>34.115674776545823</v>
      </c>
      <c r="Z440" s="107">
        <f>IF(H440&gt;0, rate1(1,$L$52,$L$51,$L$54,U440,$L$53,$L$50,Y440),"")</f>
        <v>2367.2424827793952</v>
      </c>
      <c r="AA440" s="334">
        <f t="shared" si="292"/>
        <v>1.0390272531078475</v>
      </c>
      <c r="AB440" s="334">
        <f t="shared" si="293"/>
        <v>-6.2305189110919614E-3</v>
      </c>
      <c r="AC440" s="326">
        <f t="shared" si="294"/>
        <v>-6.2305189110919614E-3</v>
      </c>
      <c r="AD440" s="326">
        <f t="shared" si="295"/>
        <v>-3.2100055044203049</v>
      </c>
      <c r="AE440" s="326">
        <f t="shared" si="296"/>
        <v>-60.818057343889876</v>
      </c>
      <c r="AF440" s="326">
        <f t="shared" si="297"/>
        <v>1011.0569341990279</v>
      </c>
      <c r="AG440" s="326">
        <f t="shared" si="298"/>
        <v>1009.6022937880917</v>
      </c>
      <c r="AH440" s="326">
        <f t="shared" si="299"/>
        <v>2.0304441392093708</v>
      </c>
      <c r="AI440" s="326">
        <f t="shared" si="300"/>
        <v>-2.6121353356968071</v>
      </c>
      <c r="AJ440" s="326">
        <f t="shared" si="301"/>
        <v>2.0656879096616199</v>
      </c>
      <c r="AK440" s="335">
        <f t="shared" si="302"/>
        <v>0.58946070907950365</v>
      </c>
      <c r="AL440" s="41">
        <f t="shared" si="303"/>
        <v>0.31378075757475737</v>
      </c>
      <c r="AM440" s="8" cm="1">
        <f t="array" ref="AM440">Balance($B$8,$B$11,$B$12,$H$7,B440,AK440,AL440)</f>
        <v>7.9502838372165812</v>
      </c>
      <c r="AN440" s="8" cm="1">
        <f t="array" ref="AN440">getStorageByWaterLevel(B439)</f>
        <v>4.5887639789937245</v>
      </c>
    </row>
    <row r="441" spans="2:40" x14ac:dyDescent="0.25">
      <c r="B441" s="326">
        <f t="shared" si="273"/>
        <v>1011.0569341990279</v>
      </c>
      <c r="C441" s="326">
        <f t="shared" si="274"/>
        <v>1009.6022937880917</v>
      </c>
      <c r="D441" s="326">
        <f t="shared" si="275"/>
        <v>2.0304441392093708</v>
      </c>
      <c r="E441" s="326">
        <f t="shared" si="270"/>
        <v>19.465367399254241</v>
      </c>
      <c r="F441" s="326">
        <f t="shared" si="276"/>
        <v>19.465367399254241</v>
      </c>
      <c r="G441" s="326">
        <f t="shared" si="277"/>
        <v>44.656238236822809</v>
      </c>
      <c r="H441" s="311">
        <f t="shared" si="278"/>
        <v>0.02</v>
      </c>
      <c r="I441" s="326">
        <f t="shared" si="279"/>
        <v>1.1637123287488975</v>
      </c>
      <c r="J441" s="326">
        <f t="shared" si="245"/>
        <v>42.18</v>
      </c>
      <c r="K441" s="333">
        <f t="shared" si="280"/>
        <v>-1</v>
      </c>
      <c r="L441" s="321">
        <f t="shared" si="281"/>
        <v>2.0104441392093708</v>
      </c>
      <c r="M441" s="321">
        <f t="shared" si="282"/>
        <v>2.0204441392093706</v>
      </c>
      <c r="N441" s="326">
        <f t="shared" si="283"/>
        <v>-2.8340413350137705E-2</v>
      </c>
      <c r="O441" s="326">
        <f t="shared" si="284"/>
        <v>1.0016492211610967E-3</v>
      </c>
      <c r="P441" s="330">
        <f t="shared" si="271"/>
        <v>34.232268816059886</v>
      </c>
      <c r="Q441" s="326">
        <f t="shared" si="285"/>
        <v>3.1414419893937406</v>
      </c>
      <c r="R441" s="276">
        <f>IF(H441&gt;0, rate1(1,$L$52,$L$51,$L$54,L441,$L$53,$L$50,P441),"")</f>
        <v>2373.4126279131378</v>
      </c>
      <c r="S441" s="321">
        <f t="shared" si="286"/>
        <v>1.321417755319354</v>
      </c>
      <c r="T441" s="321">
        <f t="shared" si="287"/>
        <v>8.8173141903686247E-2</v>
      </c>
      <c r="U441" s="326">
        <f t="shared" si="288"/>
        <v>2.0304441392093708</v>
      </c>
      <c r="V441" s="334">
        <f t="shared" si="289"/>
        <v>2.0304441392093708</v>
      </c>
      <c r="W441" s="326">
        <f t="shared" si="290"/>
        <v>2.4805218104706483E-4</v>
      </c>
      <c r="X441" s="326">
        <f t="shared" si="291"/>
        <v>3.8177209139188975</v>
      </c>
      <c r="Y441" s="326">
        <f t="shared" si="272"/>
        <v>34.571966240625585</v>
      </c>
      <c r="Z441" s="107">
        <f>IF(H441&gt;0, rate1(1,$L$52,$L$51,$L$54,U441,$L$53,$L$50,Y441),"")</f>
        <v>2391.3326448838634</v>
      </c>
      <c r="AA441" s="334">
        <f t="shared" si="292"/>
        <v>1.5938539637272904</v>
      </c>
      <c r="AB441" s="334">
        <f t="shared" si="293"/>
        <v>-4.1769895664277382E-4</v>
      </c>
      <c r="AC441" s="326">
        <f t="shared" si="294"/>
        <v>8.8173141903686247E-2</v>
      </c>
      <c r="AD441" s="326">
        <f t="shared" si="295"/>
        <v>-0.22682644134249527</v>
      </c>
      <c r="AE441" s="326">
        <f t="shared" si="296"/>
        <v>72.811412525747912</v>
      </c>
      <c r="AF441" s="326">
        <f t="shared" si="297"/>
        <v>1010.940420643774</v>
      </c>
      <c r="AG441" s="326">
        <f t="shared" si="298"/>
        <v>1009.5141206461881</v>
      </c>
      <c r="AH441" s="326">
        <f t="shared" si="299"/>
        <v>2.0105675198931294</v>
      </c>
      <c r="AI441" s="326">
        <f t="shared" si="300"/>
        <v>37.150363517368632</v>
      </c>
      <c r="AJ441" s="326">
        <f t="shared" si="301"/>
        <v>2.0760074550831114</v>
      </c>
      <c r="AK441" s="335">
        <f t="shared" si="302"/>
        <v>0.58934056705093707</v>
      </c>
      <c r="AL441" s="41">
        <f t="shared" si="303"/>
        <v>0.31367057770629769</v>
      </c>
      <c r="AM441" s="8" cm="1">
        <f t="array" ref="AM441">Balance($B$8,$B$11,$B$12,$H$7,B441,AK441,AL441)</f>
        <v>7.9182302316215045</v>
      </c>
      <c r="AN441" s="8" cm="1">
        <f t="array" ref="AN441">getStorageByWaterLevel(B440)</f>
        <v>4.6392327238369653</v>
      </c>
    </row>
    <row r="442" spans="2:40" x14ac:dyDescent="0.25">
      <c r="B442" s="326">
        <f t="shared" si="273"/>
        <v>1010.940420643774</v>
      </c>
      <c r="C442" s="326">
        <f t="shared" si="274"/>
        <v>1009.5141206461881</v>
      </c>
      <c r="D442" s="326">
        <f t="shared" si="275"/>
        <v>2.0105675198931294</v>
      </c>
      <c r="E442" s="326">
        <f t="shared" si="270"/>
        <v>19.465367399254241</v>
      </c>
      <c r="F442" s="326">
        <f t="shared" si="276"/>
        <v>19.465367399254241</v>
      </c>
      <c r="G442" s="326">
        <f t="shared" si="277"/>
        <v>43.344720683743574</v>
      </c>
      <c r="H442" s="311">
        <f t="shared" si="278"/>
        <v>0.02</v>
      </c>
      <c r="I442" s="326">
        <f t="shared" si="279"/>
        <v>1.1410399980687544</v>
      </c>
      <c r="J442" s="326">
        <f t="shared" si="245"/>
        <v>42.18</v>
      </c>
      <c r="K442" s="333">
        <f t="shared" si="280"/>
        <v>-1</v>
      </c>
      <c r="L442" s="321">
        <f t="shared" si="281"/>
        <v>1.9905675198931294</v>
      </c>
      <c r="M442" s="321">
        <f t="shared" si="282"/>
        <v>2.0005675198931296</v>
      </c>
      <c r="N442" s="326">
        <f t="shared" si="283"/>
        <v>-2.806469426854008E-2</v>
      </c>
      <c r="O442" s="326">
        <f t="shared" si="284"/>
        <v>1.0016492211610967E-3</v>
      </c>
      <c r="P442" s="330">
        <f t="shared" si="271"/>
        <v>33.782658500840185</v>
      </c>
      <c r="Q442" s="326">
        <f t="shared" si="285"/>
        <v>1.8169749290337052</v>
      </c>
      <c r="R442" s="276">
        <f>IF(H442&gt;0, rate1(1,$L$52,$L$51,$L$54,L442,$L$53,$L$50,P442),"")</f>
        <v>2349.5641861875001</v>
      </c>
      <c r="S442" s="321">
        <f t="shared" si="286"/>
        <v>0.77205095315285421</v>
      </c>
      <c r="T442" s="321">
        <f t="shared" si="287"/>
        <v>-0.12311827865355905</v>
      </c>
      <c r="U442" s="326">
        <f t="shared" si="288"/>
        <v>2.0105675198931294</v>
      </c>
      <c r="V442" s="334">
        <f t="shared" si="289"/>
        <v>2.0105675198931294</v>
      </c>
      <c r="W442" s="326">
        <f t="shared" si="290"/>
        <v>2.4321943936778112E-4</v>
      </c>
      <c r="X442" s="326">
        <f t="shared" si="291"/>
        <v>2.480045733577029</v>
      </c>
      <c r="Y442" s="326">
        <f t="shared" si="272"/>
        <v>34.121233338747047</v>
      </c>
      <c r="Z442" s="107">
        <f>IF(H442&gt;0, rate1(1,$L$52,$L$51,$L$54,U442,$L$53,$L$50,Y442),"")</f>
        <v>2367.5368679747162</v>
      </c>
      <c r="AA442" s="334">
        <f t="shared" si="292"/>
        <v>1.0457967339854144</v>
      </c>
      <c r="AB442" s="334">
        <f t="shared" si="293"/>
        <v>-5.3108468268772838E-3</v>
      </c>
      <c r="AC442" s="326">
        <f t="shared" si="294"/>
        <v>-5.3108468268772838E-3</v>
      </c>
      <c r="AD442" s="326">
        <f t="shared" si="295"/>
        <v>3.7658777690185743</v>
      </c>
      <c r="AE442" s="326">
        <f t="shared" si="296"/>
        <v>96.369626418385934</v>
      </c>
      <c r="AF442" s="326">
        <f t="shared" si="297"/>
        <v>1010.9176667963324</v>
      </c>
      <c r="AG442" s="326">
        <f t="shared" si="298"/>
        <v>1009.519431493015</v>
      </c>
      <c r="AH442" s="326">
        <f t="shared" si="299"/>
        <v>1.990688709311895</v>
      </c>
      <c r="AI442" s="326">
        <f t="shared" si="300"/>
        <v>-2.2603540086703839</v>
      </c>
      <c r="AJ442" s="326">
        <f t="shared" si="301"/>
        <v>2.0753795789695917</v>
      </c>
      <c r="AK442" s="335">
        <f t="shared" si="302"/>
        <v>0.59099956253475328</v>
      </c>
      <c r="AL442" s="41">
        <f t="shared" si="303"/>
        <v>0.31523758003946029</v>
      </c>
      <c r="AM442" s="8" cm="1">
        <f t="array" ref="AM442">Balance($B$8,$B$11,$B$12,$H$7,B442,AK442,AL442)</f>
        <v>8.008426705501849</v>
      </c>
      <c r="AN442" s="8" cm="1">
        <f t="array" ref="AN442">getStorageByWaterLevel(B441)</f>
        <v>4.6193970326717588</v>
      </c>
    </row>
    <row r="443" spans="2:40" x14ac:dyDescent="0.25">
      <c r="B443" s="326">
        <f t="shared" si="273"/>
        <v>1010.9176667963324</v>
      </c>
      <c r="C443" s="326">
        <f t="shared" si="274"/>
        <v>1009.519431493015</v>
      </c>
      <c r="D443" s="326">
        <f t="shared" si="275"/>
        <v>1.990688709311895</v>
      </c>
      <c r="E443" s="326">
        <f t="shared" si="270"/>
        <v>19.465367399254241</v>
      </c>
      <c r="F443" s="326">
        <f t="shared" si="276"/>
        <v>19.465367399254241</v>
      </c>
      <c r="G443" s="326">
        <f t="shared" si="277"/>
        <v>44.672310987497006</v>
      </c>
      <c r="H443" s="311">
        <f t="shared" si="278"/>
        <v>0.02</v>
      </c>
      <c r="I443" s="326">
        <f t="shared" si="279"/>
        <v>1.1185882426539138</v>
      </c>
      <c r="J443" s="326">
        <f t="shared" si="245"/>
        <v>42.18</v>
      </c>
      <c r="K443" s="333">
        <f t="shared" si="280"/>
        <v>1</v>
      </c>
      <c r="L443" s="321">
        <f t="shared" si="281"/>
        <v>2.010688709311895</v>
      </c>
      <c r="M443" s="321">
        <f t="shared" si="282"/>
        <v>2.0006887093118948</v>
      </c>
      <c r="N443" s="326">
        <f t="shared" si="283"/>
        <v>2.84069113204235E-2</v>
      </c>
      <c r="O443" s="326">
        <f t="shared" si="284"/>
        <v>1.0016492211610967E-3</v>
      </c>
      <c r="P443" s="330">
        <f t="shared" si="271"/>
        <v>34.011080894050785</v>
      </c>
      <c r="Q443" s="326">
        <f t="shared" si="285"/>
        <v>1.8249710962761796</v>
      </c>
      <c r="R443" s="276">
        <f>IF(H443&gt;0, rate1(1,$L$52,$L$51,$L$54,L443,$L$53,$L$50,P443),"")</f>
        <v>2361.6988833708424</v>
      </c>
      <c r="S443" s="321">
        <f t="shared" si="286"/>
        <v>0.771464255573024</v>
      </c>
      <c r="T443" s="321">
        <f t="shared" si="287"/>
        <v>0.12429964245483864</v>
      </c>
      <c r="U443" s="326">
        <f t="shared" si="288"/>
        <v>1.990688709311895</v>
      </c>
      <c r="V443" s="334">
        <f t="shared" si="289"/>
        <v>1.990688709311895</v>
      </c>
      <c r="W443" s="326">
        <f t="shared" si="290"/>
        <v>2.3843371461440555E-4</v>
      </c>
      <c r="X443" s="326">
        <f t="shared" si="291"/>
        <v>1.1684163574029469</v>
      </c>
      <c r="Y443" s="326">
        <f t="shared" si="272"/>
        <v>33.671936855265365</v>
      </c>
      <c r="Z443" s="107">
        <f>IF(H443&gt;0, rate1(1,$L$52,$L$51,$L$54,U443,$L$53,$L$50,Y443),"")</f>
        <v>2343.6683316371214</v>
      </c>
      <c r="AA443" s="334">
        <f t="shared" si="292"/>
        <v>0.49772083253141819</v>
      </c>
      <c r="AB443" s="334">
        <f t="shared" si="293"/>
        <v>4.7470357135470859E-4</v>
      </c>
      <c r="AC443" s="326">
        <f t="shared" si="294"/>
        <v>0.12429964245483864</v>
      </c>
      <c r="AD443" s="326">
        <f t="shared" si="295"/>
        <v>0.16090150868508354</v>
      </c>
      <c r="AE443" s="326">
        <f t="shared" si="296"/>
        <v>-60.593541455870522</v>
      </c>
      <c r="AF443" s="326">
        <f t="shared" si="297"/>
        <v>1010.8217740651979</v>
      </c>
      <c r="AG443" s="326">
        <f t="shared" si="298"/>
        <v>1009.3951318505601</v>
      </c>
      <c r="AH443" s="326">
        <f t="shared" si="299"/>
        <v>2.0108087066083269</v>
      </c>
      <c r="AI443" s="326">
        <f t="shared" si="300"/>
        <v>52.631452438774211</v>
      </c>
      <c r="AJ443" s="326">
        <f t="shared" si="301"/>
        <v>2.0899994268692512</v>
      </c>
      <c r="AK443" s="335">
        <f t="shared" si="302"/>
        <v>0.5909015881216011</v>
      </c>
      <c r="AL443" s="41">
        <f t="shared" si="303"/>
        <v>0.31514223830737459</v>
      </c>
      <c r="AM443" s="8" cm="1">
        <f t="array" ref="AM443">Balance($B$8,$B$11,$B$12,$H$7,B443,AK443,AL443)</f>
        <v>8.0317718569685486</v>
      </c>
      <c r="AN443" s="8" cm="1">
        <f t="array" ref="AN443">getStorageByWaterLevel(B442)</f>
        <v>4.6857474243206445</v>
      </c>
    </row>
    <row r="444" spans="2:40" x14ac:dyDescent="0.25">
      <c r="B444" s="326">
        <f t="shared" si="273"/>
        <v>1010.8217740651979</v>
      </c>
      <c r="C444" s="326">
        <f t="shared" si="274"/>
        <v>1009.3951318505601</v>
      </c>
      <c r="D444" s="326">
        <f t="shared" si="275"/>
        <v>2.0108087066083269</v>
      </c>
      <c r="E444" s="326">
        <f t="shared" si="270"/>
        <v>19.465367399254241</v>
      </c>
      <c r="F444" s="326">
        <f t="shared" si="276"/>
        <v>19.465367399254241</v>
      </c>
      <c r="G444" s="326">
        <f t="shared" si="277"/>
        <v>46.026886563500732</v>
      </c>
      <c r="H444" s="311">
        <f t="shared" si="278"/>
        <v>0.02</v>
      </c>
      <c r="I444" s="326">
        <f t="shared" si="279"/>
        <v>1.1413137717102473</v>
      </c>
      <c r="J444" s="326">
        <f t="shared" si="245"/>
        <v>42.18</v>
      </c>
      <c r="K444" s="333">
        <f t="shared" si="280"/>
        <v>1</v>
      </c>
      <c r="L444" s="321">
        <f t="shared" si="281"/>
        <v>2.0308087066083269</v>
      </c>
      <c r="M444" s="321">
        <f t="shared" si="282"/>
        <v>2.0208087066083271</v>
      </c>
      <c r="N444" s="326">
        <f t="shared" si="283"/>
        <v>2.8695742423592741E-2</v>
      </c>
      <c r="O444" s="326">
        <f t="shared" si="284"/>
        <v>1.0016492211610967E-3</v>
      </c>
      <c r="P444" s="330">
        <f t="shared" si="271"/>
        <v>34.466970276591454</v>
      </c>
      <c r="Q444" s="326">
        <f t="shared" si="285"/>
        <v>3.1659797156718525</v>
      </c>
      <c r="R444" s="276">
        <f>IF(H444&gt;0, rate1(1,$L$52,$L$51,$L$54,L444,$L$53,$L$50,P444),"")</f>
        <v>2385.8028039628844</v>
      </c>
      <c r="S444" s="321">
        <f t="shared" si="286"/>
        <v>1.324823202799986</v>
      </c>
      <c r="T444" s="321">
        <f t="shared" si="287"/>
        <v>-8.834264971293479E-2</v>
      </c>
      <c r="U444" s="326">
        <f t="shared" si="288"/>
        <v>2.0108087066083269</v>
      </c>
      <c r="V444" s="334">
        <f t="shared" si="289"/>
        <v>2.0108087066083269</v>
      </c>
      <c r="W444" s="326">
        <f t="shared" si="290"/>
        <v>2.4327779584254472E-4</v>
      </c>
      <c r="X444" s="326">
        <f t="shared" si="291"/>
        <v>2.4961198546536991</v>
      </c>
      <c r="Y444" s="326">
        <f t="shared" si="272"/>
        <v>34.126693732619877</v>
      </c>
      <c r="Z444" s="107">
        <f>IF(H444&gt;0, rate1(1,$L$52,$L$51,$L$54,U444,$L$53,$L$50,Y444),"")</f>
        <v>2367.8260320000704</v>
      </c>
      <c r="AA444" s="334">
        <f t="shared" si="292"/>
        <v>1.0524463982506342</v>
      </c>
      <c r="AB444" s="334">
        <f t="shared" si="293"/>
        <v>-4.6385987209255639E-3</v>
      </c>
      <c r="AC444" s="326">
        <f t="shared" si="294"/>
        <v>-4.6385987209255639E-3</v>
      </c>
      <c r="AD444" s="326">
        <f t="shared" si="295"/>
        <v>-4.3116469441032601</v>
      </c>
      <c r="AE444" s="326">
        <f t="shared" si="296"/>
        <v>-74.753625962578511</v>
      </c>
      <c r="AF444" s="326">
        <f t="shared" si="297"/>
        <v>1010.8551084063424</v>
      </c>
      <c r="AG444" s="326">
        <f t="shared" si="298"/>
        <v>1009.399770449281</v>
      </c>
      <c r="AH444" s="326">
        <f t="shared" si="299"/>
        <v>2.0309309119809504</v>
      </c>
      <c r="AI444" s="326">
        <f t="shared" si="300"/>
        <v>-1.9442506787320073</v>
      </c>
      <c r="AJ444" s="326">
        <f t="shared" si="301"/>
        <v>2.0894593572362701</v>
      </c>
      <c r="AK444" s="335">
        <f t="shared" si="302"/>
        <v>0.59325275673266964</v>
      </c>
      <c r="AL444" s="41">
        <f t="shared" si="303"/>
        <v>0.31736223297124211</v>
      </c>
      <c r="AM444" s="8" cm="1">
        <f t="array" ref="AM444">Balance($B$8,$B$11,$B$12,$H$7,B444,AK444,AL444)</f>
        <v>8.0929352217485544</v>
      </c>
      <c r="AN444" s="8" cm="1">
        <f t="array" ref="AN444">getStorageByWaterLevel(B443)</f>
        <v>4.6987601231715797</v>
      </c>
    </row>
    <row r="445" spans="2:40" x14ac:dyDescent="0.25">
      <c r="B445" s="326">
        <f t="shared" si="273"/>
        <v>1010.8551084063424</v>
      </c>
      <c r="C445" s="326">
        <f t="shared" si="274"/>
        <v>1009.399770449281</v>
      </c>
      <c r="D445" s="326">
        <f t="shared" si="275"/>
        <v>2.0309309119809504</v>
      </c>
      <c r="E445" s="326">
        <f t="shared" si="270"/>
        <v>19.465367399254241</v>
      </c>
      <c r="F445" s="326">
        <f t="shared" si="276"/>
        <v>19.465367399254241</v>
      </c>
      <c r="G445" s="326">
        <f t="shared" si="277"/>
        <v>44.688684443061469</v>
      </c>
      <c r="H445" s="311">
        <f t="shared" si="278"/>
        <v>0.02</v>
      </c>
      <c r="I445" s="326">
        <f t="shared" si="279"/>
        <v>1.1642703656490994</v>
      </c>
      <c r="J445" s="326">
        <f t="shared" si="245"/>
        <v>42.18</v>
      </c>
      <c r="K445" s="333">
        <f t="shared" si="280"/>
        <v>-1</v>
      </c>
      <c r="L445" s="321">
        <f t="shared" si="281"/>
        <v>2.0109309119809504</v>
      </c>
      <c r="M445" s="321">
        <f t="shared" si="282"/>
        <v>2.0209309119809502</v>
      </c>
      <c r="N445" s="326">
        <f t="shared" si="283"/>
        <v>-2.8347165035872202E-2</v>
      </c>
      <c r="O445" s="326">
        <f t="shared" si="284"/>
        <v>1.0016492211610967E-3</v>
      </c>
      <c r="P445" s="330">
        <f t="shared" si="271"/>
        <v>34.2432982951577</v>
      </c>
      <c r="Q445" s="326">
        <f t="shared" si="285"/>
        <v>3.1742069033101359</v>
      </c>
      <c r="R445" s="276">
        <f>IF(H445&gt;0, rate1(1,$L$52,$L$51,$L$54,L445,$L$53,$L$50,P445),"")</f>
        <v>2373.9957904378603</v>
      </c>
      <c r="S445" s="321">
        <f t="shared" si="286"/>
        <v>1.3348720188495684</v>
      </c>
      <c r="T445" s="321">
        <f t="shared" si="287"/>
        <v>8.4650742493377285E-2</v>
      </c>
      <c r="U445" s="326">
        <f t="shared" si="288"/>
        <v>2.0309309119809504</v>
      </c>
      <c r="V445" s="334">
        <f t="shared" si="289"/>
        <v>2.0309309119809504</v>
      </c>
      <c r="W445" s="326">
        <f t="shared" si="290"/>
        <v>2.4817112992181478E-4</v>
      </c>
      <c r="X445" s="326">
        <f t="shared" si="291"/>
        <v>3.8508109249818716</v>
      </c>
      <c r="Y445" s="326">
        <f t="shared" si="272"/>
        <v>34.583023118873889</v>
      </c>
      <c r="Z445" s="107">
        <f>IF(H445&gt;0, rate1(1,$L$52,$L$51,$L$54,U445,$L$53,$L$50,Y445),"")</f>
        <v>2391.9145120129538</v>
      </c>
      <c r="AA445" s="334">
        <f t="shared" si="292"/>
        <v>1.6072775692865722</v>
      </c>
      <c r="AB445" s="334">
        <f t="shared" si="293"/>
        <v>-4.0866177588835606E-4</v>
      </c>
      <c r="AC445" s="326">
        <f t="shared" si="294"/>
        <v>8.4650742493377285E-2</v>
      </c>
      <c r="AD445" s="326">
        <f t="shared" si="295"/>
        <v>-0.23626490933100458</v>
      </c>
      <c r="AE445" s="326">
        <f t="shared" si="296"/>
        <v>101.86908743158597</v>
      </c>
      <c r="AF445" s="326">
        <f t="shared" si="297"/>
        <v>1010.7421104988132</v>
      </c>
      <c r="AG445" s="326">
        <f t="shared" si="298"/>
        <v>1009.3151197067876</v>
      </c>
      <c r="AH445" s="326">
        <f t="shared" si="299"/>
        <v>2.0110543462050718</v>
      </c>
      <c r="AI445" s="326">
        <f t="shared" si="300"/>
        <v>35.657494774986219</v>
      </c>
      <c r="AJ445" s="326">
        <f t="shared" si="301"/>
        <v>2.0993642168959883</v>
      </c>
      <c r="AK445" s="335">
        <f t="shared" si="302"/>
        <v>0.59316326892722859</v>
      </c>
      <c r="AL445" s="41">
        <f t="shared" si="303"/>
        <v>0.31728022447761317</v>
      </c>
      <c r="AM445" s="8" cm="1">
        <f t="array" ref="AM445">Balance($B$8,$B$11,$B$12,$H$7,B445,AK445,AL445)</f>
        <v>8.0618273986673437</v>
      </c>
      <c r="AN445" s="8" cm="1">
        <f t="array" ref="AN445">getStorageByWaterLevel(B444)</f>
        <v>4.7537983338725303</v>
      </c>
    </row>
    <row r="446" spans="2:40" x14ac:dyDescent="0.25">
      <c r="B446" s="326">
        <f t="shared" si="273"/>
        <v>1010.7421104988132</v>
      </c>
      <c r="C446" s="326">
        <f t="shared" si="274"/>
        <v>1009.3151197067876</v>
      </c>
      <c r="D446" s="326">
        <f t="shared" si="275"/>
        <v>2.0110543462050718</v>
      </c>
      <c r="E446" s="326">
        <f t="shared" si="270"/>
        <v>19.465367399254241</v>
      </c>
      <c r="F446" s="326">
        <f t="shared" si="276"/>
        <v>19.465367399254241</v>
      </c>
      <c r="G446" s="326">
        <f t="shared" si="277"/>
        <v>43.376532051986274</v>
      </c>
      <c r="H446" s="311">
        <f t="shared" si="278"/>
        <v>0.02</v>
      </c>
      <c r="I446" s="326">
        <f t="shared" si="279"/>
        <v>1.1415926336204394</v>
      </c>
      <c r="J446" s="326">
        <f t="shared" ref="J446:J509" si="304">$B$7</f>
        <v>42.18</v>
      </c>
      <c r="K446" s="333">
        <f t="shared" si="280"/>
        <v>-1</v>
      </c>
      <c r="L446" s="321">
        <f t="shared" si="281"/>
        <v>1.9910543462050718</v>
      </c>
      <c r="M446" s="321">
        <f t="shared" si="282"/>
        <v>2.0010543462050716</v>
      </c>
      <c r="N446" s="326">
        <f t="shared" si="283"/>
        <v>-2.8071447861309995E-2</v>
      </c>
      <c r="O446" s="326">
        <f t="shared" si="284"/>
        <v>1.0016492211610967E-3</v>
      </c>
      <c r="P446" s="330">
        <f t="shared" si="271"/>
        <v>33.793652741725019</v>
      </c>
      <c r="Q446" s="326">
        <f t="shared" si="285"/>
        <v>1.8491019591046012</v>
      </c>
      <c r="R446" s="276">
        <f>IF(H446&gt;0, rate1(1,$L$52,$L$51,$L$54,L446,$L$53,$L$50,P446),"")</f>
        <v>2350.1491267089154</v>
      </c>
      <c r="S446" s="321">
        <f t="shared" si="286"/>
        <v>0.78550649454211774</v>
      </c>
      <c r="T446" s="321">
        <f t="shared" si="287"/>
        <v>-0.13087318332266279</v>
      </c>
      <c r="U446" s="326">
        <f t="shared" si="288"/>
        <v>2.0110543462050718</v>
      </c>
      <c r="V446" s="334">
        <f t="shared" si="289"/>
        <v>2.0110543462050718</v>
      </c>
      <c r="W446" s="326">
        <f t="shared" si="290"/>
        <v>2.4333723691327691E-4</v>
      </c>
      <c r="X446" s="326">
        <f t="shared" si="291"/>
        <v>2.5124947062603482</v>
      </c>
      <c r="Y446" s="326">
        <f t="shared" si="272"/>
        <v>34.132255163228791</v>
      </c>
      <c r="Z446" s="107">
        <f>IF(H446&gt;0, rate1(1,$L$52,$L$51,$L$54,U446,$L$53,$L$50,Y446),"")</f>
        <v>2368.1205240682762</v>
      </c>
      <c r="AA446" s="334">
        <f t="shared" si="292"/>
        <v>1.0592188378458731</v>
      </c>
      <c r="AB446" s="334">
        <f t="shared" si="293"/>
        <v>-4.1091187494527092E-3</v>
      </c>
      <c r="AC446" s="326">
        <f t="shared" si="294"/>
        <v>-4.1091187494527092E-3</v>
      </c>
      <c r="AD446" s="326">
        <f t="shared" si="295"/>
        <v>4.8672236602224714</v>
      </c>
      <c r="AE446" s="326">
        <f t="shared" si="296"/>
        <v>126.72921980762631</v>
      </c>
      <c r="AF446" s="326">
        <f t="shared" si="297"/>
        <v>1010.7181481697013</v>
      </c>
      <c r="AG446" s="326">
        <f t="shared" si="298"/>
        <v>1009.319228825537</v>
      </c>
      <c r="AH446" s="326">
        <f t="shared" si="299"/>
        <v>1.9911755894116721</v>
      </c>
      <c r="AI446" s="326">
        <f t="shared" si="300"/>
        <v>-1.7484502165217943</v>
      </c>
      <c r="AJ446" s="326">
        <f t="shared" si="301"/>
        <v>2.0988785362802878</v>
      </c>
      <c r="AK446" s="335">
        <f t="shared" si="302"/>
        <v>0.5947567554592581</v>
      </c>
      <c r="AL446" s="41">
        <f t="shared" si="303"/>
        <v>0.31878425760722207</v>
      </c>
      <c r="AM446" s="8" cm="1">
        <f t="array" ref="AM446">Balance($B$8,$B$11,$B$12,$H$7,B446,AK446,AL446)</f>
        <v>8.1498948445245727</v>
      </c>
      <c r="AN446" s="8" cm="1">
        <f t="array" ref="AN446">getStorageByWaterLevel(B445)</f>
        <v>4.7346295761437096</v>
      </c>
    </row>
    <row r="447" spans="2:40" x14ac:dyDescent="0.25">
      <c r="B447" s="326">
        <f t="shared" si="273"/>
        <v>1010.7181481697013</v>
      </c>
      <c r="C447" s="326">
        <f t="shared" si="274"/>
        <v>1009.319228825537</v>
      </c>
      <c r="D447" s="326">
        <f t="shared" si="275"/>
        <v>1.9911755894116721</v>
      </c>
      <c r="E447" s="326">
        <f t="shared" ref="E447:E510" si="305">IF(H447&gt;0,IF(AND(C447&lt;$B$6,C447&gt;$K$12),bb2wang($B$6,$K$12,C447,$H$8,$H$9,I447,$H$10,$H$11,$K$10,$K$11,$H$13),E446)," ")</f>
        <v>19.465367399254241</v>
      </c>
      <c r="F447" s="326">
        <f t="shared" si="276"/>
        <v>19.465367399254241</v>
      </c>
      <c r="G447" s="326">
        <f t="shared" si="277"/>
        <v>44.704772135021059</v>
      </c>
      <c r="H447" s="311">
        <f t="shared" si="278"/>
        <v>0.02</v>
      </c>
      <c r="I447" s="326">
        <f t="shared" si="279"/>
        <v>1.1191354753314045</v>
      </c>
      <c r="J447" s="326">
        <f t="shared" si="304"/>
        <v>42.18</v>
      </c>
      <c r="K447" s="333">
        <f t="shared" si="280"/>
        <v>1</v>
      </c>
      <c r="L447" s="321">
        <f t="shared" si="281"/>
        <v>2.0111755894116721</v>
      </c>
      <c r="M447" s="321">
        <f t="shared" si="282"/>
        <v>2.0011755894116723</v>
      </c>
      <c r="N447" s="326">
        <f t="shared" si="283"/>
        <v>2.8413900115823232E-2</v>
      </c>
      <c r="O447" s="326">
        <f t="shared" si="284"/>
        <v>1.0016492211610967E-3</v>
      </c>
      <c r="P447" s="330">
        <f t="shared" ref="P447:P510" si="306">IF(H447&gt;0, $C$54*$L$55*$L$55*M447*M447/(($B$19*(B447-C447))^0.333)*1000,"")</f>
        <v>34.022094913136229</v>
      </c>
      <c r="Q447" s="326">
        <f t="shared" si="285"/>
        <v>1.8571055692465777</v>
      </c>
      <c r="R447" s="276">
        <f>IF(H447&gt;0, rate1(1,$L$52,$L$51,$L$54,L447,$L$53,$L$50,P447),"")</f>
        <v>2362.2830187032</v>
      </c>
      <c r="S447" s="321">
        <f t="shared" si="286"/>
        <v>0.78485423619661088</v>
      </c>
      <c r="T447" s="321">
        <f t="shared" si="287"/>
        <v>0.13206813656711952</v>
      </c>
      <c r="U447" s="326">
        <f t="shared" si="288"/>
        <v>1.9911755894116721</v>
      </c>
      <c r="V447" s="334">
        <f t="shared" si="289"/>
        <v>1.9911755894116721</v>
      </c>
      <c r="W447" s="326">
        <f t="shared" si="290"/>
        <v>2.3855036050290934E-4</v>
      </c>
      <c r="X447" s="326">
        <f t="shared" si="291"/>
        <v>1.2002304379595827</v>
      </c>
      <c r="Y447" s="326">
        <f t="shared" ref="Y447:Y510" si="307">IF(H447&gt;0, $C$54*$L$55*$L$55*V447*V447/(($B$19*(B447-C447))^0.333)*1000,"")</f>
        <v>33.682923379952769</v>
      </c>
      <c r="Z447" s="107">
        <f>IF(H447&gt;0, rate1(1,$L$52,$L$51,$L$54,U447,$L$53,$L$50,Y447),"")</f>
        <v>2344.2537629111425</v>
      </c>
      <c r="AA447" s="334">
        <f t="shared" si="292"/>
        <v>0.51114528241315582</v>
      </c>
      <c r="AB447" s="334">
        <f t="shared" si="293"/>
        <v>4.8797802684706892E-4</v>
      </c>
      <c r="AC447" s="326">
        <f t="shared" si="294"/>
        <v>0.13206813656711952</v>
      </c>
      <c r="AD447" s="326">
        <f t="shared" si="295"/>
        <v>0.1514369818478935</v>
      </c>
      <c r="AE447" s="326">
        <f t="shared" si="296"/>
        <v>-73.707766108274839</v>
      </c>
      <c r="AF447" s="326">
        <f t="shared" si="297"/>
        <v>1010.6144939332499</v>
      </c>
      <c r="AG447" s="326">
        <f t="shared" si="298"/>
        <v>1009.1871606889699</v>
      </c>
      <c r="AH447" s="326">
        <f t="shared" si="299"/>
        <v>2.0112956402572841</v>
      </c>
      <c r="AI447" s="326">
        <f t="shared" si="300"/>
        <v>55.906991466085934</v>
      </c>
      <c r="AJ447" s="326">
        <f t="shared" si="301"/>
        <v>2.1144082561319784</v>
      </c>
      <c r="AK447" s="335">
        <f t="shared" si="302"/>
        <v>0.59468091375239984</v>
      </c>
      <c r="AL447" s="41">
        <f t="shared" si="303"/>
        <v>0.31871050797708916</v>
      </c>
      <c r="AM447" s="8" cm="1">
        <f t="array" ref="AM447">Balance($B$8,$B$11,$B$12,$H$7,B447,AK447,AL447)</f>
        <v>8.1742538281635255</v>
      </c>
      <c r="AN447" s="8" cm="1">
        <f t="array" ref="AN447">getStorageByWaterLevel(B446)</f>
        <v>4.7997652444842416</v>
      </c>
    </row>
    <row r="448" spans="2:40" x14ac:dyDescent="0.25">
      <c r="B448" s="326">
        <f t="shared" si="273"/>
        <v>1010.6144939332499</v>
      </c>
      <c r="C448" s="326">
        <f t="shared" si="274"/>
        <v>1009.1871606889699</v>
      </c>
      <c r="D448" s="326">
        <f t="shared" si="275"/>
        <v>2.0112956402572841</v>
      </c>
      <c r="E448" s="326">
        <f t="shared" si="305"/>
        <v>19.465367399254241</v>
      </c>
      <c r="F448" s="326">
        <f t="shared" si="276"/>
        <v>19.465367399254241</v>
      </c>
      <c r="G448" s="326">
        <f t="shared" si="277"/>
        <v>46.060004187787747</v>
      </c>
      <c r="H448" s="311">
        <f t="shared" si="278"/>
        <v>0.02</v>
      </c>
      <c r="I448" s="326">
        <f t="shared" si="279"/>
        <v>1.1418665954240168</v>
      </c>
      <c r="J448" s="326">
        <f t="shared" si="304"/>
        <v>42.18</v>
      </c>
      <c r="K448" s="333">
        <f t="shared" si="280"/>
        <v>1</v>
      </c>
      <c r="L448" s="321">
        <f t="shared" si="281"/>
        <v>2.0312956402572842</v>
      </c>
      <c r="M448" s="321">
        <f t="shared" si="282"/>
        <v>2.0212956402572839</v>
      </c>
      <c r="N448" s="326">
        <f t="shared" si="283"/>
        <v>2.8702733166582561E-2</v>
      </c>
      <c r="O448" s="326">
        <f t="shared" si="284"/>
        <v>1.0016492211610967E-3</v>
      </c>
      <c r="P448" s="330">
        <f t="shared" si="306"/>
        <v>34.478022288200819</v>
      </c>
      <c r="Q448" s="326">
        <f t="shared" si="285"/>
        <v>3.1987672886355512</v>
      </c>
      <c r="R448" s="276">
        <f>IF(H448&gt;0, rate1(1,$L$52,$L$51,$L$54,L448,$L$53,$L$50,P448),"")</f>
        <v>2386.3852606886462</v>
      </c>
      <c r="S448" s="321">
        <f t="shared" si="286"/>
        <v>1.338216654552822</v>
      </c>
      <c r="T448" s="321">
        <f t="shared" si="287"/>
        <v>-8.4864931339742239E-2</v>
      </c>
      <c r="U448" s="326">
        <f t="shared" si="288"/>
        <v>2.0112956402572841</v>
      </c>
      <c r="V448" s="334">
        <f t="shared" si="289"/>
        <v>2.0112956402572841</v>
      </c>
      <c r="W448" s="326">
        <f t="shared" si="290"/>
        <v>2.4339563349506932E-4</v>
      </c>
      <c r="X448" s="326">
        <f t="shared" si="291"/>
        <v>2.5285837698897637</v>
      </c>
      <c r="Y448" s="326">
        <f t="shared" si="307"/>
        <v>34.137718428958806</v>
      </c>
      <c r="Z448" s="107">
        <f>IF(H448&gt;0, rate1(1,$L$52,$L$51,$L$54,U448,$L$53,$L$50,Y448),"")</f>
        <v>2368.409795926128</v>
      </c>
      <c r="AA448" s="334">
        <f t="shared" si="292"/>
        <v>1.0658714748685298</v>
      </c>
      <c r="AB448" s="334">
        <f t="shared" si="293"/>
        <v>-3.6950081045073395E-3</v>
      </c>
      <c r="AC448" s="326">
        <f t="shared" si="294"/>
        <v>-3.6950081045073395E-3</v>
      </c>
      <c r="AD448" s="326">
        <f t="shared" si="295"/>
        <v>-5.4127080196666109</v>
      </c>
      <c r="AE448" s="326">
        <f t="shared" si="296"/>
        <v>-86.687067116776305</v>
      </c>
      <c r="AF448" s="326">
        <f t="shared" si="297"/>
        <v>1010.646891674521</v>
      </c>
      <c r="AG448" s="326">
        <f t="shared" si="298"/>
        <v>1009.1908556970744</v>
      </c>
      <c r="AH448" s="326">
        <f t="shared" si="299"/>
        <v>2.031417898947677</v>
      </c>
      <c r="AI448" s="326">
        <f t="shared" si="300"/>
        <v>-1.5483703178090615</v>
      </c>
      <c r="AJ448" s="326">
        <f t="shared" si="301"/>
        <v>2.1139781532659203</v>
      </c>
      <c r="AK448" s="335">
        <f t="shared" si="302"/>
        <v>0.59718022306664575</v>
      </c>
      <c r="AL448" s="41">
        <f t="shared" ref="AL448:AL511" si="308">IF(H448&gt;0, AL447+AI447*J447/1000000,"")</f>
        <v>0.32106866487712865</v>
      </c>
      <c r="AM448" s="8" cm="1">
        <f t="array" ref="AM448">Balance($B$8,$B$11,$B$12,$H$7,B448,AK448,AL448)</f>
        <v>8.2411320907778407</v>
      </c>
      <c r="AN448" s="8" cm="1">
        <f t="array" ref="AN448">getStorageByWaterLevel(B447)</f>
        <v>4.8136350572737356</v>
      </c>
    </row>
    <row r="449" spans="2:40" x14ac:dyDescent="0.25">
      <c r="B449" s="326">
        <f t="shared" si="273"/>
        <v>1010.646891674521</v>
      </c>
      <c r="C449" s="326">
        <f t="shared" si="274"/>
        <v>1009.1908556970744</v>
      </c>
      <c r="D449" s="326">
        <f t="shared" si="275"/>
        <v>2.031417898947677</v>
      </c>
      <c r="E449" s="326">
        <f t="shared" si="305"/>
        <v>19.465367399254241</v>
      </c>
      <c r="F449" s="326">
        <f t="shared" si="276"/>
        <v>19.465367399254241</v>
      </c>
      <c r="G449" s="326">
        <f t="shared" si="277"/>
        <v>44.721160649268171</v>
      </c>
      <c r="H449" s="311">
        <f t="shared" si="278"/>
        <v>0.02</v>
      </c>
      <c r="I449" s="326">
        <f t="shared" si="279"/>
        <v>1.1648287819572942</v>
      </c>
      <c r="J449" s="326">
        <f t="shared" si="304"/>
        <v>42.18</v>
      </c>
      <c r="K449" s="333">
        <f t="shared" si="280"/>
        <v>-1</v>
      </c>
      <c r="L449" s="321">
        <f t="shared" si="281"/>
        <v>2.011417898947677</v>
      </c>
      <c r="M449" s="321">
        <f t="shared" si="282"/>
        <v>2.0214178989476768</v>
      </c>
      <c r="N449" s="326">
        <f t="shared" si="283"/>
        <v>-2.8353919664029004E-2</v>
      </c>
      <c r="O449" s="326">
        <f t="shared" si="284"/>
        <v>1.0016492211610967E-3</v>
      </c>
      <c r="P449" s="330">
        <f t="shared" si="306"/>
        <v>34.254333517733357</v>
      </c>
      <c r="Q449" s="326">
        <f t="shared" si="285"/>
        <v>3.20700203291441</v>
      </c>
      <c r="R449" s="276">
        <f>IF(H449&gt;0, rate1(1,$L$52,$L$51,$L$54,L449,$L$53,$L$50,P449),"")</f>
        <v>2374.5791673927379</v>
      </c>
      <c r="S449" s="321">
        <f t="shared" si="286"/>
        <v>1.3483322559734956</v>
      </c>
      <c r="T449" s="321">
        <f t="shared" si="287"/>
        <v>8.1399064191707921E-2</v>
      </c>
      <c r="U449" s="326">
        <f t="shared" si="288"/>
        <v>2.031417898947677</v>
      </c>
      <c r="V449" s="334">
        <f t="shared" si="289"/>
        <v>2.031417898947677</v>
      </c>
      <c r="W449" s="326">
        <f t="shared" si="290"/>
        <v>2.4829015966743029E-4</v>
      </c>
      <c r="X449" s="326">
        <f t="shared" si="291"/>
        <v>3.8839313729580169</v>
      </c>
      <c r="Y449" s="326">
        <f t="shared" si="307"/>
        <v>34.594085748248226</v>
      </c>
      <c r="Z449" s="107">
        <f>IF(H449&gt;0, rate1(1,$L$52,$L$51,$L$54,U449,$L$53,$L$50,Y449),"")</f>
        <v>2392.4965927361477</v>
      </c>
      <c r="AA449" s="334">
        <f t="shared" si="292"/>
        <v>1.6207072016534954</v>
      </c>
      <c r="AB449" s="334">
        <f t="shared" si="293"/>
        <v>-4.0001172695598302E-4</v>
      </c>
      <c r="AC449" s="326">
        <f t="shared" si="294"/>
        <v>8.1399064191707921E-2</v>
      </c>
      <c r="AD449" s="326">
        <f t="shared" si="295"/>
        <v>-0.24570307040504513</v>
      </c>
      <c r="AE449" s="326">
        <f t="shared" si="296"/>
        <v>132.99189796380978</v>
      </c>
      <c r="AF449" s="326">
        <f t="shared" si="297"/>
        <v>1010.5371386906653</v>
      </c>
      <c r="AG449" s="326">
        <f t="shared" si="298"/>
        <v>1009.1094566328827</v>
      </c>
      <c r="AH449" s="326">
        <f t="shared" si="299"/>
        <v>2.0115413867297933</v>
      </c>
      <c r="AI449" s="326">
        <f t="shared" si="300"/>
        <v>34.279364238288672</v>
      </c>
      <c r="AJ449" s="326">
        <f t="shared" si="301"/>
        <v>2.1235001988876672</v>
      </c>
      <c r="AK449" s="335">
        <f t="shared" si="302"/>
        <v>0.59710890512332326</v>
      </c>
      <c r="AL449" s="41">
        <f t="shared" si="308"/>
        <v>0.32100335461712348</v>
      </c>
      <c r="AM449" s="8" cm="1">
        <f t="array" ref="AM449">Balance($B$8,$B$11,$B$12,$H$7,B449,AK449,AL449)</f>
        <v>8.2105131621177456</v>
      </c>
      <c r="AN449" s="8" cm="1">
        <f t="array" ref="AN449">getStorageByWaterLevel(B448)</f>
        <v>4.8738622693755946</v>
      </c>
    </row>
    <row r="450" spans="2:40" x14ac:dyDescent="0.25">
      <c r="B450" s="326">
        <f t="shared" si="273"/>
        <v>1010.5371386906653</v>
      </c>
      <c r="C450" s="326">
        <f t="shared" si="274"/>
        <v>1009.1094566328827</v>
      </c>
      <c r="D450" s="326">
        <f t="shared" si="275"/>
        <v>2.0115413867297933</v>
      </c>
      <c r="E450" s="326">
        <f t="shared" si="305"/>
        <v>19.465367399254241</v>
      </c>
      <c r="F450" s="326">
        <f t="shared" si="276"/>
        <v>19.465367399254241</v>
      </c>
      <c r="G450" s="326">
        <f t="shared" si="277"/>
        <v>43.4083729884793</v>
      </c>
      <c r="H450" s="311">
        <f t="shared" si="278"/>
        <v>0.02</v>
      </c>
      <c r="I450" s="326">
        <f t="shared" si="279"/>
        <v>1.1421456462260722</v>
      </c>
      <c r="J450" s="326">
        <f t="shared" si="304"/>
        <v>42.18</v>
      </c>
      <c r="K450" s="333">
        <f t="shared" si="280"/>
        <v>-1</v>
      </c>
      <c r="L450" s="321">
        <f t="shared" si="281"/>
        <v>1.9915413867297933</v>
      </c>
      <c r="M450" s="321">
        <f t="shared" si="282"/>
        <v>2.0015413867297935</v>
      </c>
      <c r="N450" s="326">
        <f t="shared" si="283"/>
        <v>-2.807820439725095E-2</v>
      </c>
      <c r="O450" s="326">
        <f t="shared" si="284"/>
        <v>1.0016492211610967E-3</v>
      </c>
      <c r="P450" s="330">
        <f t="shared" si="306"/>
        <v>33.804652716539323</v>
      </c>
      <c r="Q450" s="326">
        <f t="shared" si="285"/>
        <v>1.8812587718446352</v>
      </c>
      <c r="R450" s="276">
        <f>IF(H450&gt;0, rate1(1,$L$52,$L$51,$L$54,L450,$L$53,$L$50,P450),"")</f>
        <v>2350.7342827894026</v>
      </c>
      <c r="S450" s="321">
        <f t="shared" si="286"/>
        <v>0.79896791495632979</v>
      </c>
      <c r="T450" s="321">
        <f t="shared" si="287"/>
        <v>-0.13967026403348262</v>
      </c>
      <c r="U450" s="326">
        <f t="shared" si="288"/>
        <v>2.0115413867297933</v>
      </c>
      <c r="V450" s="334">
        <f t="shared" si="289"/>
        <v>2.0115413867297933</v>
      </c>
      <c r="W450" s="326">
        <f t="shared" si="290"/>
        <v>2.4345511482737336E-4</v>
      </c>
      <c r="X450" s="326">
        <f t="shared" si="291"/>
        <v>2.5449736814632118</v>
      </c>
      <c r="Y450" s="326">
        <f t="shared" si="307"/>
        <v>34.143282729294683</v>
      </c>
      <c r="Z450" s="107">
        <f>IF(H450&gt;0, rate1(1,$L$52,$L$51,$L$54,U450,$L$53,$L$50,Y450),"")</f>
        <v>2368.7043948774754</v>
      </c>
      <c r="AA450" s="334">
        <f t="shared" si="292"/>
        <v>1.0726468753391041</v>
      </c>
      <c r="AB450" s="334">
        <f t="shared" si="293"/>
        <v>-3.3512124739152722E-3</v>
      </c>
      <c r="AC450" s="326">
        <f t="shared" si="294"/>
        <v>-3.3512124739152722E-3</v>
      </c>
      <c r="AD450" s="326">
        <f t="shared" si="295"/>
        <v>5.9679892443924025</v>
      </c>
      <c r="AE450" s="326">
        <f t="shared" si="296"/>
        <v>159.22776035566156</v>
      </c>
      <c r="AF450" s="326">
        <f t="shared" si="297"/>
        <v>1010.512411698742</v>
      </c>
      <c r="AG450" s="326">
        <f t="shared" si="298"/>
        <v>1009.1128078453567</v>
      </c>
      <c r="AH450" s="326">
        <f t="shared" si="299"/>
        <v>1.9916626837418401</v>
      </c>
      <c r="AI450" s="326">
        <f t="shared" si="300"/>
        <v>-1.4256024164239833</v>
      </c>
      <c r="AJ450" s="326">
        <f t="shared" si="301"/>
        <v>2.1231041982164385</v>
      </c>
      <c r="AK450" s="335">
        <f t="shared" si="302"/>
        <v>0.59864191807837852</v>
      </c>
      <c r="AL450" s="41">
        <f t="shared" si="308"/>
        <v>0.32244925820069448</v>
      </c>
      <c r="AM450" s="8" cm="1">
        <f t="array" ref="AM450">Balance($B$8,$B$11,$B$12,$H$7,B450,AK450,AL450)</f>
        <v>8.2966333026734187</v>
      </c>
      <c r="AN450" s="8" cm="1">
        <f t="array" ref="AN450">getStorageByWaterLevel(B449)</f>
        <v>4.8549977014992711</v>
      </c>
    </row>
    <row r="451" spans="2:40" x14ac:dyDescent="0.25">
      <c r="B451" s="326">
        <f t="shared" si="273"/>
        <v>1010.512411698742</v>
      </c>
      <c r="C451" s="326">
        <f t="shared" si="274"/>
        <v>1009.1128078453567</v>
      </c>
      <c r="D451" s="326">
        <f t="shared" si="275"/>
        <v>1.9916626837418401</v>
      </c>
      <c r="E451" s="326">
        <f t="shared" si="305"/>
        <v>19.465367399254241</v>
      </c>
      <c r="F451" s="326">
        <f t="shared" si="276"/>
        <v>19.465367399254241</v>
      </c>
      <c r="G451" s="326">
        <f t="shared" si="277"/>
        <v>44.737263297109635</v>
      </c>
      <c r="H451" s="311">
        <f t="shared" si="278"/>
        <v>0.02</v>
      </c>
      <c r="I451" s="326">
        <f t="shared" si="279"/>
        <v>1.1196830827082522</v>
      </c>
      <c r="J451" s="326">
        <f t="shared" si="304"/>
        <v>42.18</v>
      </c>
      <c r="K451" s="333">
        <f t="shared" si="280"/>
        <v>1</v>
      </c>
      <c r="L451" s="321">
        <f t="shared" si="281"/>
        <v>2.0116626837418399</v>
      </c>
      <c r="M451" s="321">
        <f t="shared" si="282"/>
        <v>2.0016626837418401</v>
      </c>
      <c r="N451" s="326">
        <f t="shared" si="283"/>
        <v>2.8420892014883847E-2</v>
      </c>
      <c r="O451" s="326">
        <f t="shared" si="284"/>
        <v>1.0016492211610967E-3</v>
      </c>
      <c r="P451" s="330">
        <f t="shared" si="306"/>
        <v>34.033114671905956</v>
      </c>
      <c r="Q451" s="326">
        <f t="shared" si="285"/>
        <v>1.8892698321668817</v>
      </c>
      <c r="R451" s="276">
        <f>IF(H451&gt;0, rate1(1,$L$52,$L$51,$L$54,L451,$L$53,$L$50,P451),"")</f>
        <v>2362.8673690373375</v>
      </c>
      <c r="S451" s="321">
        <f t="shared" si="286"/>
        <v>0.79825011057254058</v>
      </c>
      <c r="T451" s="321">
        <f t="shared" si="287"/>
        <v>0.14087190875563169</v>
      </c>
      <c r="U451" s="326">
        <f t="shared" si="288"/>
        <v>1.9916626837418399</v>
      </c>
      <c r="V451" s="334">
        <f t="shared" si="289"/>
        <v>1.9916626837418399</v>
      </c>
      <c r="W451" s="326">
        <f t="shared" si="290"/>
        <v>2.3866708625996935E-4</v>
      </c>
      <c r="X451" s="326">
        <f t="shared" si="291"/>
        <v>1.2320740892844526</v>
      </c>
      <c r="Y451" s="326">
        <f t="shared" si="307"/>
        <v>33.693915636672969</v>
      </c>
      <c r="Z451" s="107">
        <f>IF(H451&gt;0, rate1(1,$L$52,$L$51,$L$54,U451,$L$53,$L$50,Y451),"")</f>
        <v>2344.8394100323162</v>
      </c>
      <c r="AA451" s="334">
        <f t="shared" si="292"/>
        <v>0.52457557093239648</v>
      </c>
      <c r="AB451" s="334">
        <f t="shared" si="293"/>
        <v>5.0200846163509156E-4</v>
      </c>
      <c r="AC451" s="326">
        <f t="shared" si="294"/>
        <v>0.14087190875563169</v>
      </c>
      <c r="AD451" s="326">
        <f t="shared" si="295"/>
        <v>0.14197294674762795</v>
      </c>
      <c r="AE451" s="326">
        <f t="shared" si="296"/>
        <v>-84.729301918453885</v>
      </c>
      <c r="AF451" s="326">
        <f t="shared" si="297"/>
        <v>1010.3999606820013</v>
      </c>
      <c r="AG451" s="326">
        <f t="shared" si="298"/>
        <v>1008.971935936601</v>
      </c>
      <c r="AH451" s="326">
        <f t="shared" si="299"/>
        <v>2.0117827881545169</v>
      </c>
      <c r="AI451" s="326">
        <f t="shared" si="300"/>
        <v>59.619050396817109</v>
      </c>
      <c r="AJ451" s="326">
        <f t="shared" si="301"/>
        <v>2.1396650455488877</v>
      </c>
      <c r="AK451" s="335">
        <f t="shared" si="302"/>
        <v>0.59858003499695311</v>
      </c>
      <c r="AL451" s="41">
        <f t="shared" si="308"/>
        <v>0.32238912629076971</v>
      </c>
      <c r="AM451" s="8" cm="1">
        <f t="array" ref="AM451">Balance($B$8,$B$11,$B$12,$H$7,B451,AK451,AL451)</f>
        <v>8.3216941466650827</v>
      </c>
      <c r="AN451" s="8" cm="1">
        <f t="array" ref="AN451">getStorageByWaterLevel(B450)</f>
        <v>4.9190525413003918</v>
      </c>
    </row>
    <row r="452" spans="2:40" x14ac:dyDescent="0.25">
      <c r="B452" s="326">
        <f t="shared" si="273"/>
        <v>1010.3999606820013</v>
      </c>
      <c r="C452" s="326">
        <f t="shared" si="274"/>
        <v>1008.971935936601</v>
      </c>
      <c r="D452" s="326">
        <f t="shared" si="275"/>
        <v>2.0117827881545169</v>
      </c>
      <c r="E452" s="326">
        <f t="shared" si="305"/>
        <v>19.465367399254241</v>
      </c>
      <c r="F452" s="326">
        <f t="shared" si="276"/>
        <v>19.465367399254241</v>
      </c>
      <c r="G452" s="326">
        <f t="shared" si="277"/>
        <v>46.09315227598173</v>
      </c>
      <c r="H452" s="311">
        <f t="shared" si="278"/>
        <v>0.02</v>
      </c>
      <c r="I452" s="326">
        <f t="shared" si="279"/>
        <v>1.142419796320246</v>
      </c>
      <c r="J452" s="326">
        <f t="shared" si="304"/>
        <v>42.18</v>
      </c>
      <c r="K452" s="333">
        <f t="shared" si="280"/>
        <v>1</v>
      </c>
      <c r="L452" s="321">
        <f t="shared" si="281"/>
        <v>2.031782788154517</v>
      </c>
      <c r="M452" s="321">
        <f t="shared" si="282"/>
        <v>2.0217827881545167</v>
      </c>
      <c r="N452" s="326">
        <f t="shared" si="283"/>
        <v>2.8709727014017083E-2</v>
      </c>
      <c r="O452" s="326">
        <f t="shared" si="284"/>
        <v>1.0016492211610967E-3</v>
      </c>
      <c r="P452" s="330">
        <f t="shared" si="306"/>
        <v>34.489080050359043</v>
      </c>
      <c r="Q452" s="326">
        <f t="shared" si="285"/>
        <v>3.2315850993649704</v>
      </c>
      <c r="R452" s="276">
        <f>IF(H452&gt;0, rate1(1,$L$52,$L$51,$L$54,L452,$L$53,$L$50,P452),"")</f>
        <v>2386.9679313023862</v>
      </c>
      <c r="S452" s="321">
        <f t="shared" si="286"/>
        <v>1.3516160957760723</v>
      </c>
      <c r="T452" s="321">
        <f t="shared" si="287"/>
        <v>-8.1650775828820285E-2</v>
      </c>
      <c r="U452" s="326">
        <f t="shared" si="288"/>
        <v>2.0117827881545169</v>
      </c>
      <c r="V452" s="334">
        <f t="shared" si="289"/>
        <v>2.0117827881545169</v>
      </c>
      <c r="W452" s="326">
        <f t="shared" si="290"/>
        <v>2.4351355154594856E-4</v>
      </c>
      <c r="X452" s="326">
        <f t="shared" si="291"/>
        <v>2.5610777022596736</v>
      </c>
      <c r="Y452" s="326">
        <f t="shared" si="307"/>
        <v>34.148748868201849</v>
      </c>
      <c r="Z452" s="107">
        <f>IF(H452&gt;0, rate1(1,$L$52,$L$51,$L$54,U452,$L$53,$L$50,Y452),"")</f>
        <v>2368.9937745782831</v>
      </c>
      <c r="AA452" s="334">
        <f t="shared" si="292"/>
        <v>1.0793024872582324</v>
      </c>
      <c r="AB452" s="334">
        <f t="shared" si="293"/>
        <v>-3.0706924834904134E-3</v>
      </c>
      <c r="AC452" s="326">
        <f t="shared" si="294"/>
        <v>-3.0706924834904134E-3</v>
      </c>
      <c r="AD452" s="326">
        <f t="shared" si="295"/>
        <v>-6.5131888352643763</v>
      </c>
      <c r="AE452" s="326">
        <f t="shared" si="296"/>
        <v>-96.590755322055188</v>
      </c>
      <c r="AF452" s="326">
        <f t="shared" si="297"/>
        <v>1010.4317411014988</v>
      </c>
      <c r="AG452" s="326">
        <f t="shared" si="298"/>
        <v>1008.9750066290844</v>
      </c>
      <c r="AH452" s="326">
        <f t="shared" si="299"/>
        <v>2.0319051001804813</v>
      </c>
      <c r="AI452" s="326">
        <f t="shared" si="300"/>
        <v>-1.2864406107940338</v>
      </c>
      <c r="AJ452" s="326">
        <f t="shared" si="301"/>
        <v>2.1393077009347783</v>
      </c>
      <c r="AK452" s="335">
        <f t="shared" si="302"/>
        <v>0.60124722815207921</v>
      </c>
      <c r="AL452" s="41">
        <f t="shared" si="308"/>
        <v>0.32490385783650744</v>
      </c>
      <c r="AM452" s="8" cm="1">
        <f t="array" ref="AM452">Balance($B$8,$B$11,$B$12,$H$7,B452,AK452,AL452)</f>
        <v>8.3950721378990103</v>
      </c>
      <c r="AN452" s="8" cm="1">
        <f t="array" ref="AN452">getStorageByWaterLevel(B451)</f>
        <v>4.9335417921112494</v>
      </c>
    </row>
    <row r="453" spans="2:40" x14ac:dyDescent="0.25">
      <c r="B453" s="326">
        <f t="shared" si="273"/>
        <v>1010.4317411014988</v>
      </c>
      <c r="C453" s="326">
        <f t="shared" si="274"/>
        <v>1008.9750066290844</v>
      </c>
      <c r="D453" s="326">
        <f t="shared" si="275"/>
        <v>2.0319051001804813</v>
      </c>
      <c r="E453" s="326">
        <f t="shared" si="305"/>
        <v>19.465367399254241</v>
      </c>
      <c r="F453" s="326">
        <f t="shared" si="276"/>
        <v>19.465367399254241</v>
      </c>
      <c r="G453" s="326">
        <f t="shared" si="277"/>
        <v>44.753666884738315</v>
      </c>
      <c r="H453" s="311">
        <f t="shared" si="278"/>
        <v>0.02</v>
      </c>
      <c r="I453" s="326">
        <f t="shared" si="279"/>
        <v>1.1653875779315059</v>
      </c>
      <c r="J453" s="326">
        <f t="shared" si="304"/>
        <v>42.18</v>
      </c>
      <c r="K453" s="333">
        <f t="shared" si="280"/>
        <v>-1</v>
      </c>
      <c r="L453" s="321">
        <f t="shared" si="281"/>
        <v>2.0119051001804813</v>
      </c>
      <c r="M453" s="321">
        <f t="shared" si="282"/>
        <v>2.0219051001804811</v>
      </c>
      <c r="N453" s="326">
        <f t="shared" si="283"/>
        <v>-2.8360677235550913E-2</v>
      </c>
      <c r="O453" s="326">
        <f t="shared" si="284"/>
        <v>1.0016492211610967E-3</v>
      </c>
      <c r="P453" s="330">
        <f t="shared" si="306"/>
        <v>34.265374486425848</v>
      </c>
      <c r="Q453" s="326">
        <f t="shared" si="285"/>
        <v>3.2398274076473612</v>
      </c>
      <c r="R453" s="276">
        <f>IF(H453&gt;0, rate1(1,$L$52,$L$51,$L$54,L453,$L$53,$L$50,P453),"")</f>
        <v>2375.1627587983648</v>
      </c>
      <c r="S453" s="321">
        <f t="shared" si="286"/>
        <v>1.3617984710069941</v>
      </c>
      <c r="T453" s="321">
        <f t="shared" si="287"/>
        <v>7.8388051659296965E-2</v>
      </c>
      <c r="U453" s="326">
        <f t="shared" si="288"/>
        <v>2.0319051001804813</v>
      </c>
      <c r="V453" s="334">
        <f t="shared" si="289"/>
        <v>2.0319051001804813</v>
      </c>
      <c r="W453" s="326">
        <f t="shared" si="290"/>
        <v>2.4840927034164295E-4</v>
      </c>
      <c r="X453" s="326">
        <f t="shared" si="291"/>
        <v>3.9170822874386673</v>
      </c>
      <c r="Y453" s="326">
        <f t="shared" si="307"/>
        <v>34.605154131387579</v>
      </c>
      <c r="Z453" s="107">
        <f>IF(H453&gt;0, rate1(1,$L$52,$L$51,$L$54,U453,$L$53,$L$50,Y453),"")</f>
        <v>2393.0788870737965</v>
      </c>
      <c r="AA453" s="334">
        <f t="shared" si="292"/>
        <v>1.6341428651654091</v>
      </c>
      <c r="AB453" s="334">
        <f t="shared" si="293"/>
        <v>-3.9172445829986304E-4</v>
      </c>
      <c r="AC453" s="326">
        <f t="shared" si="294"/>
        <v>7.8388051659296965E-2</v>
      </c>
      <c r="AD453" s="326">
        <f t="shared" si="295"/>
        <v>-0.2551409248813491</v>
      </c>
      <c r="AE453" s="326">
        <f t="shared" si="296"/>
        <v>166.17810233562298</v>
      </c>
      <c r="AF453" s="326">
        <f t="shared" si="297"/>
        <v>1010.3249923726039</v>
      </c>
      <c r="AG453" s="326">
        <f t="shared" si="298"/>
        <v>1008.8966185774251</v>
      </c>
      <c r="AH453" s="326">
        <f t="shared" si="299"/>
        <v>2.0120286415383353</v>
      </c>
      <c r="AI453" s="326">
        <f t="shared" si="300"/>
        <v>33.003233723214322</v>
      </c>
      <c r="AJ453" s="326">
        <f t="shared" si="301"/>
        <v>2.1484752658578934</v>
      </c>
      <c r="AK453" s="335">
        <f t="shared" si="302"/>
        <v>0.60118793204911192</v>
      </c>
      <c r="AL453" s="41">
        <f t="shared" si="308"/>
        <v>0.32484959577154415</v>
      </c>
      <c r="AM453" s="8" cm="1">
        <f t="array" ref="AM453">Balance($B$8,$B$11,$B$12,$H$7,B453,AK453,AL453)</f>
        <v>8.3647153498255129</v>
      </c>
      <c r="AN453" s="8" cm="1">
        <f t="array" ref="AN453">getStorageByWaterLevel(B452)</f>
        <v>4.9997032100056655</v>
      </c>
    </row>
    <row r="454" spans="2:40" x14ac:dyDescent="0.25">
      <c r="B454" s="326">
        <f t="shared" si="273"/>
        <v>1010.3249923726039</v>
      </c>
      <c r="C454" s="326">
        <f t="shared" si="274"/>
        <v>1008.8966185774251</v>
      </c>
      <c r="D454" s="326">
        <f t="shared" si="275"/>
        <v>2.0120286415383353</v>
      </c>
      <c r="E454" s="326">
        <f t="shared" si="305"/>
        <v>19.465367399254241</v>
      </c>
      <c r="F454" s="326">
        <f t="shared" si="276"/>
        <v>19.465367399254241</v>
      </c>
      <c r="G454" s="326">
        <f t="shared" si="277"/>
        <v>43.440243522232315</v>
      </c>
      <c r="H454" s="311">
        <f t="shared" si="278"/>
        <v>0.02</v>
      </c>
      <c r="I454" s="326">
        <f t="shared" si="279"/>
        <v>1.1426990361430398</v>
      </c>
      <c r="J454" s="326">
        <f t="shared" si="304"/>
        <v>42.18</v>
      </c>
      <c r="K454" s="333">
        <f t="shared" si="280"/>
        <v>-1</v>
      </c>
      <c r="L454" s="321">
        <f t="shared" si="281"/>
        <v>1.9920286415383353</v>
      </c>
      <c r="M454" s="321">
        <f t="shared" si="282"/>
        <v>2.0020286415383355</v>
      </c>
      <c r="N454" s="326">
        <f t="shared" si="283"/>
        <v>-2.8084963877307523E-2</v>
      </c>
      <c r="O454" s="326">
        <f t="shared" si="284"/>
        <v>1.0016492211610967E-3</v>
      </c>
      <c r="P454" s="330">
        <f t="shared" si="306"/>
        <v>33.815658427924859</v>
      </c>
      <c r="Q454" s="326">
        <f t="shared" si="285"/>
        <v>1.9134453964084699</v>
      </c>
      <c r="R454" s="276">
        <f>IF(H454&gt;0, rate1(1,$L$52,$L$51,$L$54,L454,$L$53,$L$50,P454),"")</f>
        <v>2351.3196544500074</v>
      </c>
      <c r="S454" s="321">
        <f t="shared" si="286"/>
        <v>0.81243521867560853</v>
      </c>
      <c r="T454" s="321">
        <f t="shared" si="287"/>
        <v>-0.14973474060002154</v>
      </c>
      <c r="U454" s="326">
        <f t="shared" si="288"/>
        <v>2.0120286415383353</v>
      </c>
      <c r="V454" s="334">
        <f t="shared" si="289"/>
        <v>2.0120286415383353</v>
      </c>
      <c r="W454" s="326">
        <f t="shared" si="290"/>
        <v>2.4357307316824617E-4</v>
      </c>
      <c r="X454" s="326">
        <f t="shared" si="291"/>
        <v>2.5774826884905266</v>
      </c>
      <c r="Y454" s="326">
        <f t="shared" si="307"/>
        <v>34.154316039586426</v>
      </c>
      <c r="Z454" s="107">
        <f>IF(H454&gt;0, rate1(1,$L$52,$L$51,$L$54,U454,$L$53,$L$50,Y454),"")</f>
        <v>2369.288480423108</v>
      </c>
      <c r="AA454" s="334">
        <f t="shared" si="292"/>
        <v>1.086080850766407</v>
      </c>
      <c r="AB454" s="334">
        <f t="shared" si="293"/>
        <v>-2.8295848728216834E-3</v>
      </c>
      <c r="AC454" s="326">
        <f t="shared" si="294"/>
        <v>-2.8295848728216834E-3</v>
      </c>
      <c r="AD454" s="326">
        <f t="shared" si="295"/>
        <v>7.068174625932266</v>
      </c>
      <c r="AE454" s="326">
        <f t="shared" si="296"/>
        <v>193.84500142145461</v>
      </c>
      <c r="AF454" s="326">
        <f t="shared" si="297"/>
        <v>1010.2997369935994</v>
      </c>
      <c r="AG454" s="326">
        <f t="shared" si="298"/>
        <v>1008.899448162298</v>
      </c>
      <c r="AH454" s="326">
        <f t="shared" si="299"/>
        <v>1.99214999237347</v>
      </c>
      <c r="AI454" s="326">
        <f t="shared" si="300"/>
        <v>-1.2034028922722317</v>
      </c>
      <c r="AJ454" s="326">
        <f t="shared" si="301"/>
        <v>2.1481409872767068</v>
      </c>
      <c r="AK454" s="335">
        <f t="shared" si="302"/>
        <v>0.60266494777727986</v>
      </c>
      <c r="AL454" s="41">
        <f t="shared" si="308"/>
        <v>0.32624167216998934</v>
      </c>
      <c r="AM454" s="8" cm="1">
        <f t="array" ref="AM454">Balance($B$8,$B$11,$B$12,$H$7,B454,AK454,AL454)</f>
        <v>8.4490505322836444</v>
      </c>
      <c r="AN454" s="8" cm="1">
        <f t="array" ref="AN454">getStorageByWaterLevel(B453)</f>
        <v>4.9809603143362047</v>
      </c>
    </row>
    <row r="455" spans="2:40" x14ac:dyDescent="0.25">
      <c r="B455" s="326">
        <f t="shared" si="273"/>
        <v>1010.2997369935994</v>
      </c>
      <c r="C455" s="326">
        <f t="shared" si="274"/>
        <v>1008.899448162298</v>
      </c>
      <c r="D455" s="326">
        <f t="shared" si="275"/>
        <v>1.99214999237347</v>
      </c>
      <c r="E455" s="326">
        <f t="shared" si="305"/>
        <v>19.465367399254241</v>
      </c>
      <c r="F455" s="326">
        <f t="shared" si="276"/>
        <v>19.465367399254241</v>
      </c>
      <c r="G455" s="326">
        <f t="shared" si="277"/>
        <v>44.108102748114149</v>
      </c>
      <c r="H455" s="311">
        <f t="shared" si="278"/>
        <v>0.01</v>
      </c>
      <c r="I455" s="326">
        <f t="shared" si="279"/>
        <v>1.1202310650411165</v>
      </c>
      <c r="J455" s="326">
        <f t="shared" si="304"/>
        <v>42.18</v>
      </c>
      <c r="K455" s="333">
        <f t="shared" si="280"/>
        <v>1</v>
      </c>
      <c r="L455" s="321">
        <f t="shared" si="281"/>
        <v>2.0021499923734698</v>
      </c>
      <c r="M455" s="321">
        <f t="shared" si="282"/>
        <v>1.9971499923734699</v>
      </c>
      <c r="N455" s="326">
        <f t="shared" si="283"/>
        <v>1.4315692124033053E-2</v>
      </c>
      <c r="O455" s="326">
        <f t="shared" si="284"/>
        <v>1.0016492211610967E-3</v>
      </c>
      <c r="P455" s="330">
        <f t="shared" si="306"/>
        <v>33.874314581389427</v>
      </c>
      <c r="Q455" s="326">
        <f t="shared" si="285"/>
        <v>1.5918825604225475</v>
      </c>
      <c r="R455" s="276">
        <f>IF(H455&gt;0, rate1(1,$L$52,$L$51,$L$54,L455,$L$53,$L$50,P455),"")</f>
        <v>2354.4379467557283</v>
      </c>
      <c r="S455" s="321">
        <f t="shared" si="286"/>
        <v>0.67500675432478341</v>
      </c>
      <c r="T455" s="321">
        <f t="shared" si="287"/>
        <v>4.4049198912704486E-2</v>
      </c>
      <c r="U455" s="326">
        <f t="shared" si="288"/>
        <v>1.9921499923734698</v>
      </c>
      <c r="V455" s="334">
        <f t="shared" si="289"/>
        <v>1.99214999237347</v>
      </c>
      <c r="W455" s="326">
        <f t="shared" si="290"/>
        <v>2.3878389194376126E-4</v>
      </c>
      <c r="X455" s="326">
        <f t="shared" si="291"/>
        <v>1.2639473403913755</v>
      </c>
      <c r="Y455" s="326">
        <f t="shared" si="307"/>
        <v>33.704913628068624</v>
      </c>
      <c r="Z455" s="107">
        <f>IF(H455&gt;0, rate1(1,$L$52,$L$51,$L$54,U455,$L$53,$L$50,Y455),"")</f>
        <v>2345.4252730217945</v>
      </c>
      <c r="AA455" s="334">
        <f t="shared" si="292"/>
        <v>0.53801170235269746</v>
      </c>
      <c r="AB455" s="334">
        <f t="shared" si="293"/>
        <v>5.1686134293829438E-4</v>
      </c>
      <c r="AC455" s="326">
        <f t="shared" si="294"/>
        <v>4.4049198912704486E-2</v>
      </c>
      <c r="AD455" s="326">
        <f t="shared" si="295"/>
        <v>0.22701888449362564</v>
      </c>
      <c r="AE455" s="326">
        <f t="shared" si="296"/>
        <v>-331.93691405355486</v>
      </c>
      <c r="AF455" s="326">
        <f t="shared" si="297"/>
        <v>1010.2700034868107</v>
      </c>
      <c r="AG455" s="326">
        <f t="shared" si="298"/>
        <v>1008.8553989633853</v>
      </c>
      <c r="AH455" s="326">
        <f t="shared" si="299"/>
        <v>2.0023073561088389</v>
      </c>
      <c r="AI455" s="326">
        <f t="shared" si="300"/>
        <v>18.709008225679337</v>
      </c>
      <c r="AJ455" s="326">
        <f t="shared" si="301"/>
        <v>2.1533379340060623</v>
      </c>
      <c r="AK455" s="335">
        <f t="shared" si="302"/>
        <v>0.60261267166258414</v>
      </c>
      <c r="AL455" s="41">
        <f t="shared" si="308"/>
        <v>0.32619091263599331</v>
      </c>
      <c r="AM455" s="8" cm="1">
        <f t="array" ref="AM455">Balance($B$8,$B$11,$B$12,$H$7,B455,AK455,AL455)</f>
        <v>8.4746488311508958</v>
      </c>
      <c r="AN455" s="8" cm="1">
        <f t="array" ref="AN455">getStorageByWaterLevel(B454)</f>
        <v>5.044056049471739</v>
      </c>
    </row>
    <row r="456" spans="2:40" x14ac:dyDescent="0.25">
      <c r="B456" s="326">
        <f t="shared" si="273"/>
        <v>1010.2700034868107</v>
      </c>
      <c r="C456" s="326">
        <f t="shared" si="274"/>
        <v>1008.8553989633853</v>
      </c>
      <c r="D456" s="326">
        <f t="shared" si="275"/>
        <v>2.0023073561088389</v>
      </c>
      <c r="E456" s="326">
        <f t="shared" si="305"/>
        <v>19.465367399254241</v>
      </c>
      <c r="F456" s="326">
        <f t="shared" si="276"/>
        <v>19.465367399254241</v>
      </c>
      <c r="G456" s="326">
        <f t="shared" si="277"/>
        <v>45.451242770833325</v>
      </c>
      <c r="H456" s="311">
        <f t="shared" si="278"/>
        <v>0.02</v>
      </c>
      <c r="I456" s="326">
        <f t="shared" si="279"/>
        <v>1.131683618740317</v>
      </c>
      <c r="J456" s="326">
        <f t="shared" si="304"/>
        <v>42.18</v>
      </c>
      <c r="K456" s="333">
        <f t="shared" si="280"/>
        <v>1</v>
      </c>
      <c r="L456" s="321">
        <f t="shared" si="281"/>
        <v>2.0223073561088389</v>
      </c>
      <c r="M456" s="321">
        <f t="shared" si="282"/>
        <v>2.0123073561088392</v>
      </c>
      <c r="N456" s="326">
        <f t="shared" si="283"/>
        <v>2.8573695984928094E-2</v>
      </c>
      <c r="O456" s="326">
        <f t="shared" si="284"/>
        <v>1.0016492211610967E-3</v>
      </c>
      <c r="P456" s="330">
        <f t="shared" si="306"/>
        <v>34.274156851407859</v>
      </c>
      <c r="Q456" s="326">
        <f t="shared" si="285"/>
        <v>2.5960852427705845</v>
      </c>
      <c r="R456" s="276">
        <f>IF(H456&gt;0, rate1(1,$L$52,$L$51,$L$54,L456,$L$53,$L$50,P456),"")</f>
        <v>2375.6269036254225</v>
      </c>
      <c r="S456" s="321">
        <f t="shared" si="286"/>
        <v>1.0910007668467936</v>
      </c>
      <c r="T456" s="321">
        <f t="shared" si="287"/>
        <v>-0.31399401318270198</v>
      </c>
      <c r="U456" s="326">
        <f t="shared" si="288"/>
        <v>2.0023073561088389</v>
      </c>
      <c r="V456" s="334">
        <f t="shared" si="289"/>
        <v>2.0023073561088389</v>
      </c>
      <c r="W456" s="326">
        <f t="shared" si="290"/>
        <v>2.4122507165147411E-4</v>
      </c>
      <c r="X456" s="326">
        <f t="shared" si="291"/>
        <v>1.9318635095373367</v>
      </c>
      <c r="Y456" s="326">
        <f t="shared" si="307"/>
        <v>33.934357909551984</v>
      </c>
      <c r="Z456" s="107">
        <f>IF(H456&gt;0, rate1(1,$L$52,$L$51,$L$54,U456,$L$53,$L$50,Y456),"")</f>
        <v>2357.6273519680585</v>
      </c>
      <c r="AA456" s="334">
        <f t="shared" si="292"/>
        <v>0.81806087108287362</v>
      </c>
      <c r="AB456" s="334">
        <f t="shared" si="293"/>
        <v>1.3258559227320066E-3</v>
      </c>
      <c r="AC456" s="326">
        <f t="shared" si="294"/>
        <v>1.3258559227320066E-3</v>
      </c>
      <c r="AD456" s="326">
        <f t="shared" si="295"/>
        <v>15.084595284522912</v>
      </c>
      <c r="AE456" s="326">
        <f t="shared" si="296"/>
        <v>654.87860913507848</v>
      </c>
      <c r="AF456" s="326">
        <f t="shared" si="297"/>
        <v>1010.2972513268728</v>
      </c>
      <c r="AG456" s="326">
        <f t="shared" si="298"/>
        <v>1008.8540731074626</v>
      </c>
      <c r="AH456" s="326">
        <f t="shared" si="299"/>
        <v>2.0224286296937413</v>
      </c>
      <c r="AI456" s="326">
        <f t="shared" si="300"/>
        <v>0.55810780754698053</v>
      </c>
      <c r="AJ456" s="326">
        <f t="shared" si="301"/>
        <v>2.153492963952603</v>
      </c>
      <c r="AK456" s="335">
        <f t="shared" si="302"/>
        <v>0.60343789051971775</v>
      </c>
      <c r="AL456" s="41">
        <f t="shared" si="308"/>
        <v>0.32698005860295248</v>
      </c>
      <c r="AM456" s="8" cm="1">
        <f t="array" ref="AM456">Balance($B$8,$B$11,$B$12,$H$7,B456,AK456,AL456)</f>
        <v>8.4924037086764024</v>
      </c>
      <c r="AN456" s="8" cm="1">
        <f t="array" ref="AN456">getStorageByWaterLevel(B455)</f>
        <v>5.059041741788155</v>
      </c>
    </row>
    <row r="457" spans="2:40" x14ac:dyDescent="0.25">
      <c r="B457" s="326">
        <f t="shared" si="273"/>
        <v>1010.2972513268728</v>
      </c>
      <c r="C457" s="326">
        <f t="shared" si="274"/>
        <v>1008.8540731074626</v>
      </c>
      <c r="D457" s="326">
        <f t="shared" si="275"/>
        <v>2.0224286296937413</v>
      </c>
      <c r="E457" s="326">
        <f t="shared" si="305"/>
        <v>19.465367399254241</v>
      </c>
      <c r="F457" s="326">
        <f t="shared" si="276"/>
        <v>19.465367399254241</v>
      </c>
      <c r="G457" s="326">
        <f t="shared" si="277"/>
        <v>45.126332651397689</v>
      </c>
      <c r="H457" s="311">
        <f t="shared" si="278"/>
        <v>5.0000000000000001E-3</v>
      </c>
      <c r="I457" s="326">
        <f t="shared" si="279"/>
        <v>1.1545425755281939</v>
      </c>
      <c r="J457" s="326">
        <f t="shared" si="304"/>
        <v>42.18</v>
      </c>
      <c r="K457" s="333">
        <f t="shared" si="280"/>
        <v>-1</v>
      </c>
      <c r="L457" s="321">
        <f t="shared" si="281"/>
        <v>2.0174286296937414</v>
      </c>
      <c r="M457" s="321">
        <f t="shared" si="282"/>
        <v>2.0199286296937413</v>
      </c>
      <c r="N457" s="326">
        <f t="shared" si="283"/>
        <v>-6.8859672295200625E-3</v>
      </c>
      <c r="O457" s="326">
        <f t="shared" si="284"/>
        <v>1.0016492211610967E-3</v>
      </c>
      <c r="P457" s="330">
        <f t="shared" si="306"/>
        <v>34.305055031592062</v>
      </c>
      <c r="Q457" s="326">
        <f t="shared" si="285"/>
        <v>3.1067600001588573</v>
      </c>
      <c r="R457" s="276">
        <f>IF(H457&gt;0, rate1(1,$L$52,$L$51,$L$54,L457,$L$53,$L$50,P457),"")</f>
        <v>2377.25941229722</v>
      </c>
      <c r="S457" s="321">
        <f t="shared" si="286"/>
        <v>1.3047144480899391</v>
      </c>
      <c r="T457" s="321">
        <f t="shared" si="287"/>
        <v>2.2598098884656793E-2</v>
      </c>
      <c r="U457" s="326">
        <f t="shared" si="288"/>
        <v>2.0224286296937413</v>
      </c>
      <c r="V457" s="334">
        <f t="shared" si="289"/>
        <v>2.0224286296937413</v>
      </c>
      <c r="W457" s="326">
        <f t="shared" si="290"/>
        <v>2.4609759379412566E-4</v>
      </c>
      <c r="X457" s="326">
        <f t="shared" si="291"/>
        <v>3.2751180515572358</v>
      </c>
      <c r="Y457" s="326">
        <f t="shared" si="307"/>
        <v>34.390024083598853</v>
      </c>
      <c r="Z457" s="107">
        <f>IF(H457&gt;0, rate1(1,$L$52,$L$51,$L$54,U457,$L$53,$L$50,Y457),"")</f>
        <v>2381.7451587713381</v>
      </c>
      <c r="AA457" s="334">
        <f t="shared" si="292"/>
        <v>1.372827625552647</v>
      </c>
      <c r="AB457" s="334">
        <f t="shared" si="293"/>
        <v>-6.6008411643137259E-4</v>
      </c>
      <c r="AC457" s="326">
        <f t="shared" si="294"/>
        <v>2.2598098884656793E-2</v>
      </c>
      <c r="AD457" s="326">
        <f t="shared" si="295"/>
        <v>-0.22125755027095667</v>
      </c>
      <c r="AE457" s="326">
        <f t="shared" si="296"/>
        <v>-1279.5420287340394</v>
      </c>
      <c r="AF457" s="326">
        <f t="shared" si="297"/>
        <v>1010.2677672607587</v>
      </c>
      <c r="AG457" s="326">
        <f t="shared" si="298"/>
        <v>1008.831475008578</v>
      </c>
      <c r="AH457" s="326">
        <f t="shared" si="299"/>
        <v>2.017597961908749</v>
      </c>
      <c r="AI457" s="326">
        <f t="shared" si="300"/>
        <v>9.5059456985468582</v>
      </c>
      <c r="AJ457" s="326">
        <f t="shared" si="301"/>
        <v>2.1561335044244214</v>
      </c>
      <c r="AK457" s="335">
        <f t="shared" si="302"/>
        <v>0.60346325721317085</v>
      </c>
      <c r="AL457" s="41">
        <f t="shared" si="308"/>
        <v>0.32700359959027481</v>
      </c>
      <c r="AM457" s="8" cm="1">
        <f t="array" ref="AM457">Balance($B$8,$B$11,$B$12,$H$7,B457,AK457,AL457)</f>
        <v>8.465212625293395</v>
      </c>
      <c r="AN457" s="8" cm="1">
        <f t="array" ref="AN457">getStorageByWaterLevel(B456)</f>
        <v>5.0767130747614599</v>
      </c>
    </row>
    <row r="458" spans="2:40" x14ac:dyDescent="0.25">
      <c r="B458" s="326">
        <f t="shared" si="273"/>
        <v>1010.2677672607587</v>
      </c>
      <c r="C458" s="326">
        <f t="shared" si="274"/>
        <v>1008.831475008578</v>
      </c>
      <c r="D458" s="326">
        <f t="shared" si="275"/>
        <v>2.017597961908749</v>
      </c>
      <c r="E458" s="326">
        <f t="shared" si="305"/>
        <v>19.465367399254241</v>
      </c>
      <c r="F458" s="326">
        <f t="shared" si="276"/>
        <v>19.465367399254241</v>
      </c>
      <c r="G458" s="326">
        <f t="shared" si="277"/>
        <v>43.805632385465039</v>
      </c>
      <c r="H458" s="311">
        <f t="shared" si="278"/>
        <v>0.02</v>
      </c>
      <c r="I458" s="326">
        <f t="shared" si="279"/>
        <v>1.1490338017445538</v>
      </c>
      <c r="J458" s="326">
        <f t="shared" si="304"/>
        <v>42.18</v>
      </c>
      <c r="K458" s="333">
        <f t="shared" si="280"/>
        <v>-1</v>
      </c>
      <c r="L458" s="321">
        <f t="shared" si="281"/>
        <v>1.9975979619087489</v>
      </c>
      <c r="M458" s="321">
        <f t="shared" si="282"/>
        <v>2.0075979619087487</v>
      </c>
      <c r="N458" s="326">
        <f t="shared" si="283"/>
        <v>-2.816222267585955E-2</v>
      </c>
      <c r="O458" s="326">
        <f t="shared" si="284"/>
        <v>1.0016492211610967E-3</v>
      </c>
      <c r="P458" s="330">
        <f t="shared" si="306"/>
        <v>33.941517342880118</v>
      </c>
      <c r="Q458" s="326">
        <f t="shared" si="285"/>
        <v>2.2824525467618244</v>
      </c>
      <c r="R458" s="276">
        <f>IF(H458&gt;0, rate1(1,$L$52,$L$51,$L$54,L458,$L$53,$L$50,P458),"")</f>
        <v>2358.0074720227331</v>
      </c>
      <c r="S458" s="321">
        <f t="shared" si="286"/>
        <v>0.96636439987964584</v>
      </c>
      <c r="T458" s="321">
        <f t="shared" si="287"/>
        <v>-0.83727427413484845</v>
      </c>
      <c r="U458" s="326">
        <f t="shared" si="288"/>
        <v>2.017597961908749</v>
      </c>
      <c r="V458" s="334">
        <f t="shared" si="289"/>
        <v>2.017597961908749</v>
      </c>
      <c r="W458" s="326">
        <f t="shared" si="290"/>
        <v>2.4492336600800968E-4</v>
      </c>
      <c r="X458" s="326">
        <f t="shared" si="291"/>
        <v>2.9501802295168673</v>
      </c>
      <c r="Y458" s="326">
        <f t="shared" si="307"/>
        <v>34.280490091845643</v>
      </c>
      <c r="Z458" s="107">
        <f>IF(H458&gt;0, rate1(1,$L$52,$L$51,$L$54,U458,$L$53,$L$50,Y458),"")</f>
        <v>2375.9615780361896</v>
      </c>
      <c r="AA458" s="334">
        <f t="shared" si="292"/>
        <v>1.2396339941492989</v>
      </c>
      <c r="AB458" s="334">
        <f t="shared" si="293"/>
        <v>-1.0220727108334027E-3</v>
      </c>
      <c r="AC458" s="326">
        <f t="shared" si="294"/>
        <v>-1.0220727108334027E-3</v>
      </c>
      <c r="AD458" s="326">
        <f t="shared" si="295"/>
        <v>19.568079440935186</v>
      </c>
      <c r="AE458" s="326">
        <f t="shared" si="296"/>
        <v>1834.3819971089108</v>
      </c>
      <c r="AF458" s="326">
        <f t="shared" si="297"/>
        <v>1010.2406271107936</v>
      </c>
      <c r="AG458" s="326">
        <f t="shared" si="298"/>
        <v>1008.8324970812888</v>
      </c>
      <c r="AH458" s="326">
        <f t="shared" si="299"/>
        <v>1.9977199275166024</v>
      </c>
      <c r="AI458" s="326">
        <f t="shared" si="300"/>
        <v>-0.43344761327522591</v>
      </c>
      <c r="AJ458" s="326">
        <f t="shared" si="301"/>
        <v>2.1560131023096227</v>
      </c>
      <c r="AK458" s="335">
        <f t="shared" si="302"/>
        <v>0.6038922256809296</v>
      </c>
      <c r="AL458" s="41">
        <f t="shared" si="308"/>
        <v>0.3274045603798395</v>
      </c>
      <c r="AM458" s="8" cm="1">
        <f t="array" ref="AM458">Balance($B$8,$B$11,$B$12,$H$7,B458,AK458,AL458)</f>
        <v>8.4882667506048897</v>
      </c>
      <c r="AN458" s="8" cm="1">
        <f t="array" ref="AN458">getStorageByWaterLevel(B457)</f>
        <v>5.0605178535114215</v>
      </c>
    </row>
    <row r="459" spans="2:40" x14ac:dyDescent="0.25">
      <c r="B459" s="326">
        <f t="shared" si="273"/>
        <v>1010.2406271107936</v>
      </c>
      <c r="C459" s="326">
        <f t="shared" si="274"/>
        <v>1008.8324970812888</v>
      </c>
      <c r="D459" s="326">
        <f t="shared" si="275"/>
        <v>1.9977199275166024</v>
      </c>
      <c r="E459" s="326">
        <f t="shared" si="305"/>
        <v>19.465367399254241</v>
      </c>
      <c r="F459" s="326">
        <f t="shared" si="276"/>
        <v>19.465367399254241</v>
      </c>
      <c r="G459" s="326">
        <f t="shared" si="277"/>
        <v>44.146428755319768</v>
      </c>
      <c r="H459" s="311">
        <f t="shared" si="278"/>
        <v>5.0000000000000001E-3</v>
      </c>
      <c r="I459" s="326">
        <f t="shared" si="279"/>
        <v>1.1265040236038659</v>
      </c>
      <c r="J459" s="326">
        <f t="shared" si="304"/>
        <v>42.18</v>
      </c>
      <c r="K459" s="333">
        <f t="shared" si="280"/>
        <v>1</v>
      </c>
      <c r="L459" s="321">
        <f t="shared" si="281"/>
        <v>2.0027199275166025</v>
      </c>
      <c r="M459" s="321">
        <f t="shared" si="282"/>
        <v>2.0002199275166026</v>
      </c>
      <c r="N459" s="326">
        <f t="shared" si="283"/>
        <v>7.2938187356497153E-3</v>
      </c>
      <c r="O459" s="326">
        <f t="shared" si="284"/>
        <v>1.0016492211610967E-3</v>
      </c>
      <c r="P459" s="330">
        <f t="shared" si="306"/>
        <v>33.915410632785566</v>
      </c>
      <c r="Q459" s="326">
        <f t="shared" si="285"/>
        <v>1.7940459011993042</v>
      </c>
      <c r="R459" s="276">
        <f>IF(H459&gt;0, rate1(1,$L$52,$L$51,$L$54,L459,$L$53,$L$50,P459),"")</f>
        <v>2356.6211904383263</v>
      </c>
      <c r="S459" s="321">
        <f t="shared" si="286"/>
        <v>0.76002541335358254</v>
      </c>
      <c r="T459" s="321">
        <f t="shared" si="287"/>
        <v>3.0394129801738334E-2</v>
      </c>
      <c r="U459" s="326">
        <f t="shared" si="288"/>
        <v>1.9977199275166027</v>
      </c>
      <c r="V459" s="334">
        <f t="shared" si="289"/>
        <v>1.9977199275166027</v>
      </c>
      <c r="W459" s="326">
        <f t="shared" si="290"/>
        <v>2.4012101024695198E-4</v>
      </c>
      <c r="X459" s="326">
        <f t="shared" si="291"/>
        <v>1.6293673575494623</v>
      </c>
      <c r="Y459" s="326">
        <f t="shared" si="307"/>
        <v>33.830684410019948</v>
      </c>
      <c r="Z459" s="107">
        <f>IF(H459&gt;0, rate1(1,$L$52,$L$51,$L$54,U459,$L$53,$L$50,Y459),"")</f>
        <v>2352.1187115802345</v>
      </c>
      <c r="AA459" s="334">
        <f t="shared" si="292"/>
        <v>0.69158269388549343</v>
      </c>
      <c r="AB459" s="334">
        <f t="shared" si="293"/>
        <v>7.7855880810333603E-4</v>
      </c>
      <c r="AC459" s="326">
        <f t="shared" si="294"/>
        <v>3.0394129801738334E-2</v>
      </c>
      <c r="AD459" s="326">
        <f t="shared" si="295"/>
        <v>0.16450544998705752</v>
      </c>
      <c r="AE459" s="326">
        <f t="shared" si="296"/>
        <v>-1321.2267653501499</v>
      </c>
      <c r="AF459" s="326">
        <f t="shared" si="297"/>
        <v>1010.2175267997276</v>
      </c>
      <c r="AG459" s="326">
        <f t="shared" si="298"/>
        <v>1008.8021029514871</v>
      </c>
      <c r="AH459" s="326">
        <f t="shared" si="299"/>
        <v>2.0028871303849018</v>
      </c>
      <c r="AI459" s="326">
        <f t="shared" si="300"/>
        <v>12.897333659333299</v>
      </c>
      <c r="AJ459" s="326">
        <f t="shared" si="301"/>
        <v>2.1595956949927708</v>
      </c>
      <c r="AK459" s="335">
        <f t="shared" si="302"/>
        <v>0.60387323823412409</v>
      </c>
      <c r="AL459" s="41">
        <f t="shared" si="308"/>
        <v>0.32738627755951155</v>
      </c>
      <c r="AM459" s="8" cm="1">
        <f t="array" ref="AM459">Balance($B$8,$B$11,$B$12,$H$7,B459,AK459,AL459)</f>
        <v>8.5152914561121218</v>
      </c>
      <c r="AN459" s="8" cm="1">
        <f t="array" ref="AN459">getStorageByWaterLevel(B458)</f>
        <v>5.0780433621678371</v>
      </c>
    </row>
    <row r="460" spans="2:40" x14ac:dyDescent="0.25">
      <c r="B460" s="326">
        <f t="shared" si="273"/>
        <v>1010.2175267997276</v>
      </c>
      <c r="C460" s="326">
        <f t="shared" si="274"/>
        <v>1008.8021029514871</v>
      </c>
      <c r="D460" s="326">
        <f t="shared" si="275"/>
        <v>2.0028871303849018</v>
      </c>
      <c r="E460" s="326">
        <f t="shared" si="305"/>
        <v>19.465367399254241</v>
      </c>
      <c r="F460" s="326">
        <f t="shared" si="276"/>
        <v>19.465367399254241</v>
      </c>
      <c r="G460" s="326">
        <f t="shared" si="277"/>
        <v>45.490347105625467</v>
      </c>
      <c r="H460" s="311">
        <f t="shared" si="278"/>
        <v>0.02</v>
      </c>
      <c r="I460" s="326">
        <f t="shared" si="279"/>
        <v>1.1323390785923948</v>
      </c>
      <c r="J460" s="326">
        <f t="shared" si="304"/>
        <v>42.18</v>
      </c>
      <c r="K460" s="333">
        <f t="shared" si="280"/>
        <v>1</v>
      </c>
      <c r="L460" s="321">
        <f t="shared" si="281"/>
        <v>2.0228871303849019</v>
      </c>
      <c r="M460" s="321">
        <f t="shared" si="282"/>
        <v>2.0128871303849021</v>
      </c>
      <c r="N460" s="326">
        <f t="shared" si="283"/>
        <v>2.8582019019773419E-2</v>
      </c>
      <c r="O460" s="326">
        <f t="shared" si="284"/>
        <v>1.0016492211610967E-3</v>
      </c>
      <c r="P460" s="330">
        <f t="shared" si="306"/>
        <v>34.287297713843728</v>
      </c>
      <c r="Q460" s="326">
        <f t="shared" si="285"/>
        <v>2.6347982691328582</v>
      </c>
      <c r="R460" s="276">
        <f>IF(H460&gt;0, rate1(1,$L$52,$L$51,$L$54,L460,$L$53,$L$50,P460),"")</f>
        <v>2376.3212879517396</v>
      </c>
      <c r="S460" s="321">
        <f t="shared" si="286"/>
        <v>1.1069463006022546</v>
      </c>
      <c r="T460" s="321">
        <f t="shared" si="287"/>
        <v>-0.26725579902079244</v>
      </c>
      <c r="U460" s="326">
        <f t="shared" si="288"/>
        <v>2.0028871303849018</v>
      </c>
      <c r="V460" s="334">
        <f t="shared" si="289"/>
        <v>2.0028871303849018</v>
      </c>
      <c r="W460" s="326">
        <f t="shared" si="290"/>
        <v>2.4136478680603091E-4</v>
      </c>
      <c r="X460" s="326">
        <f t="shared" si="291"/>
        <v>1.9701927845112905</v>
      </c>
      <c r="Y460" s="326">
        <f t="shared" si="307"/>
        <v>33.947466157983769</v>
      </c>
      <c r="Z460" s="107">
        <f>IF(H460&gt;0, rate1(1,$L$52,$L$51,$L$54,U460,$L$53,$L$50,Y460),"")</f>
        <v>2358.3232872418948</v>
      </c>
      <c r="AA460" s="334">
        <f t="shared" si="292"/>
        <v>0.83404546844129646</v>
      </c>
      <c r="AB460" s="334">
        <f t="shared" si="293"/>
        <v>1.4544031099304588E-3</v>
      </c>
      <c r="AC460" s="326">
        <f t="shared" si="294"/>
        <v>1.4544031099304588E-3</v>
      </c>
      <c r="AD460" s="326">
        <f t="shared" si="295"/>
        <v>13.751345733134665</v>
      </c>
      <c r="AE460" s="326">
        <f t="shared" si="296"/>
        <v>853.21608507559267</v>
      </c>
      <c r="AF460" s="326">
        <f t="shared" si="297"/>
        <v>1010.2446544156375</v>
      </c>
      <c r="AG460" s="326">
        <f t="shared" si="298"/>
        <v>1008.8006485483771</v>
      </c>
      <c r="AH460" s="326">
        <f t="shared" si="299"/>
        <v>2.0230084675711488</v>
      </c>
      <c r="AI460" s="326">
        <f t="shared" si="300"/>
        <v>0.61203975965054613</v>
      </c>
      <c r="AJ460" s="326">
        <f t="shared" si="301"/>
        <v>2.1597657060371183</v>
      </c>
      <c r="AK460" s="335">
        <f t="shared" si="302"/>
        <v>0.60444260945564943</v>
      </c>
      <c r="AL460" s="41">
        <f t="shared" si="308"/>
        <v>0.32793028709326222</v>
      </c>
      <c r="AM460" s="8" cm="1">
        <f t="array" ref="AM460">Balance($B$8,$B$11,$B$12,$H$7,B460,AK460,AL460)</f>
        <v>8.5301000598481114</v>
      </c>
      <c r="AN460" s="8" cm="1">
        <f t="array" ref="AN460">getStorageByWaterLevel(B459)</f>
        <v>5.0942023927078921</v>
      </c>
    </row>
    <row r="461" spans="2:40" x14ac:dyDescent="0.25">
      <c r="B461" s="326">
        <f t="shared" si="273"/>
        <v>1010.2446544156375</v>
      </c>
      <c r="C461" s="326">
        <f t="shared" si="274"/>
        <v>1008.8006485483771</v>
      </c>
      <c r="D461" s="326">
        <f t="shared" si="275"/>
        <v>2.0230084675711488</v>
      </c>
      <c r="E461" s="326">
        <f t="shared" si="305"/>
        <v>19.465367399254241</v>
      </c>
      <c r="F461" s="326">
        <f t="shared" si="276"/>
        <v>19.465367399254241</v>
      </c>
      <c r="G461" s="326">
        <f t="shared" si="277"/>
        <v>44.16255836200861</v>
      </c>
      <c r="H461" s="311">
        <f t="shared" si="278"/>
        <v>0.02</v>
      </c>
      <c r="I461" s="326">
        <f t="shared" si="279"/>
        <v>1.1552046938082641</v>
      </c>
      <c r="J461" s="326">
        <f t="shared" si="304"/>
        <v>42.18</v>
      </c>
      <c r="K461" s="333">
        <f t="shared" si="280"/>
        <v>-1</v>
      </c>
      <c r="L461" s="321">
        <f t="shared" si="281"/>
        <v>2.0030084675711488</v>
      </c>
      <c r="M461" s="321">
        <f t="shared" si="282"/>
        <v>2.013008467571149</v>
      </c>
      <c r="N461" s="326">
        <f t="shared" si="283"/>
        <v>-2.823727478862148E-2</v>
      </c>
      <c r="O461" s="326">
        <f t="shared" si="284"/>
        <v>1.0016492211610967E-3</v>
      </c>
      <c r="P461" s="330">
        <f t="shared" si="306"/>
        <v>34.063899277013796</v>
      </c>
      <c r="Q461" s="326">
        <f t="shared" si="285"/>
        <v>2.6429030891711065</v>
      </c>
      <c r="R461" s="276">
        <f>IF(H461&gt;0, rate1(1,$L$52,$L$51,$L$54,L461,$L$53,$L$50,P461),"")</f>
        <v>2364.4993261992654</v>
      </c>
      <c r="S461" s="321">
        <f t="shared" si="286"/>
        <v>1.1159028488232217</v>
      </c>
      <c r="T461" s="321">
        <f t="shared" si="287"/>
        <v>0.24362882427238505</v>
      </c>
      <c r="U461" s="326">
        <f t="shared" si="288"/>
        <v>2.0230084675711488</v>
      </c>
      <c r="V461" s="334">
        <f t="shared" si="289"/>
        <v>2.0230084675711488</v>
      </c>
      <c r="W461" s="326">
        <f t="shared" si="290"/>
        <v>2.4623872823070769E-4</v>
      </c>
      <c r="X461" s="326">
        <f t="shared" si="291"/>
        <v>3.3142257204845365</v>
      </c>
      <c r="Y461" s="326">
        <f t="shared" si="307"/>
        <v>34.40317761841991</v>
      </c>
      <c r="Z461" s="107">
        <f>IF(H461&gt;0, rate1(1,$L$52,$L$51,$L$54,U461,$L$53,$L$50,Y461),"")</f>
        <v>2382.4390976581581</v>
      </c>
      <c r="AA461" s="334">
        <f t="shared" si="292"/>
        <v>1.3888157024316383</v>
      </c>
      <c r="AB461" s="334">
        <f t="shared" si="293"/>
        <v>-6.3330448510885815E-4</v>
      </c>
      <c r="AC461" s="326">
        <f t="shared" si="294"/>
        <v>0.24362882427238505</v>
      </c>
      <c r="AD461" s="326">
        <f t="shared" si="295"/>
        <v>-8.2092092590979063E-2</v>
      </c>
      <c r="AE461" s="326">
        <f t="shared" si="296"/>
        <v>-112.88767471750558</v>
      </c>
      <c r="AF461" s="326">
        <f t="shared" si="297"/>
        <v>1009.9727883165765</v>
      </c>
      <c r="AG461" s="326">
        <f t="shared" si="298"/>
        <v>1008.5570197241047</v>
      </c>
      <c r="AH461" s="326">
        <f t="shared" si="299"/>
        <v>2.0031310296755769</v>
      </c>
      <c r="AI461" s="326">
        <f t="shared" si="300"/>
        <v>103.03611490725099</v>
      </c>
      <c r="AJ461" s="326">
        <f t="shared" si="301"/>
        <v>2.1883868490669101</v>
      </c>
      <c r="AK461" s="335">
        <f t="shared" si="302"/>
        <v>0.60447045135675836</v>
      </c>
      <c r="AL461" s="41">
        <f t="shared" si="308"/>
        <v>0.32795610293032429</v>
      </c>
      <c r="AM461" s="8" cm="1">
        <f t="array" ref="AM461">Balance($B$8,$B$11,$B$12,$H$7,B461,AK461,AL461)</f>
        <v>8.502954207362464</v>
      </c>
      <c r="AN461" s="8" cm="1">
        <f t="array" ref="AN461">getStorageByWaterLevel(B460)</f>
        <v>5.1079763440027053</v>
      </c>
    </row>
    <row r="462" spans="2:40" x14ac:dyDescent="0.25">
      <c r="B462" s="326">
        <f t="shared" si="273"/>
        <v>1009.9727883165765</v>
      </c>
      <c r="C462" s="326">
        <f t="shared" si="274"/>
        <v>1008.5570197241047</v>
      </c>
      <c r="D462" s="326">
        <f t="shared" si="275"/>
        <v>2.0031310296755769</v>
      </c>
      <c r="E462" s="326">
        <f t="shared" si="305"/>
        <v>19.465367399254241</v>
      </c>
      <c r="F462" s="326">
        <f t="shared" si="276"/>
        <v>19.465367399254241</v>
      </c>
      <c r="G462" s="326">
        <f t="shared" si="277"/>
        <v>42.860719315059896</v>
      </c>
      <c r="H462" s="311">
        <f t="shared" si="278"/>
        <v>0.02</v>
      </c>
      <c r="I462" s="326">
        <f t="shared" si="279"/>
        <v>1.1326148739773998</v>
      </c>
      <c r="J462" s="326">
        <f t="shared" si="304"/>
        <v>42.18</v>
      </c>
      <c r="K462" s="333">
        <f t="shared" si="280"/>
        <v>-1</v>
      </c>
      <c r="L462" s="321">
        <f t="shared" si="281"/>
        <v>1.9831310296755769</v>
      </c>
      <c r="M462" s="321">
        <f t="shared" si="282"/>
        <v>1.9931310296755769</v>
      </c>
      <c r="N462" s="326">
        <f t="shared" si="283"/>
        <v>-2.7961526565375205E-2</v>
      </c>
      <c r="O462" s="326">
        <f t="shared" si="284"/>
        <v>1.0016492211610967E-3</v>
      </c>
      <c r="P462" s="330">
        <f t="shared" si="306"/>
        <v>33.614827983314981</v>
      </c>
      <c r="Q462" s="326">
        <f t="shared" si="285"/>
        <v>1.3281610665409573</v>
      </c>
      <c r="R462" s="276">
        <f>IF(H462&gt;0, rate1(1,$L$52,$L$51,$L$54,L462,$L$53,$L$50,P462),"")</f>
        <v>2340.6237681265275</v>
      </c>
      <c r="S462" s="321">
        <f t="shared" si="286"/>
        <v>0.56650464710255621</v>
      </c>
      <c r="T462" s="321">
        <f t="shared" si="287"/>
        <v>-6.4502482848969173E-2</v>
      </c>
      <c r="U462" s="326">
        <f t="shared" si="288"/>
        <v>2.0031310296755769</v>
      </c>
      <c r="V462" s="334">
        <f t="shared" si="289"/>
        <v>2.0031310296755769</v>
      </c>
      <c r="W462" s="326">
        <f t="shared" si="290"/>
        <v>2.4142357422807237E-4</v>
      </c>
      <c r="X462" s="326">
        <f t="shared" si="291"/>
        <v>1.9863237664500559</v>
      </c>
      <c r="Y462" s="326">
        <f t="shared" si="307"/>
        <v>33.952980911248872</v>
      </c>
      <c r="Z462" s="107">
        <f>IF(H462&gt;0, rate1(1,$L$52,$L$51,$L$54,U462,$L$53,$L$50,Y462),"")</f>
        <v>2358.6160353415576</v>
      </c>
      <c r="AA462" s="334">
        <f t="shared" si="292"/>
        <v>0.84076985966112283</v>
      </c>
      <c r="AB462" s="334">
        <f t="shared" si="293"/>
        <v>1.5161926863486352E-3</v>
      </c>
      <c r="AC462" s="326">
        <f t="shared" si="294"/>
        <v>1.5161926863486352E-3</v>
      </c>
      <c r="AD462" s="326">
        <f t="shared" si="295"/>
        <v>-13.190935545379075</v>
      </c>
      <c r="AE462" s="326">
        <f t="shared" si="296"/>
        <v>-106.94766400244443</v>
      </c>
      <c r="AF462" s="326">
        <f t="shared" si="297"/>
        <v>1009.9433105973247</v>
      </c>
      <c r="AG462" s="326">
        <f t="shared" si="298"/>
        <v>1008.5555035314184</v>
      </c>
      <c r="AH462" s="326">
        <f t="shared" si="299"/>
        <v>1.9832513967117495</v>
      </c>
      <c r="AI462" s="326">
        <f t="shared" si="300"/>
        <v>0.64777291720070851</v>
      </c>
      <c r="AJ462" s="326">
        <f t="shared" si="301"/>
        <v>2.1885667859883546</v>
      </c>
      <c r="AK462" s="335">
        <f t="shared" si="302"/>
        <v>0.6090207897947445</v>
      </c>
      <c r="AL462" s="41">
        <f t="shared" si="308"/>
        <v>0.33230216625711212</v>
      </c>
      <c r="AM462" s="8" cm="1">
        <f t="array" ref="AM462">Balance($B$8,$B$11,$B$12,$H$7,B462,AK462,AL462)</f>
        <v>8.707803103815678</v>
      </c>
      <c r="AN462" s="8" cm="1">
        <f t="array" ref="AN462">getStorageByWaterLevel(B461)</f>
        <v>5.09180294643651</v>
      </c>
    </row>
    <row r="463" spans="2:40" x14ac:dyDescent="0.25">
      <c r="B463" s="326">
        <f t="shared" si="273"/>
        <v>1009.9433105973247</v>
      </c>
      <c r="C463" s="326">
        <f t="shared" si="274"/>
        <v>1008.5555035314184</v>
      </c>
      <c r="D463" s="326">
        <f t="shared" si="275"/>
        <v>1.9832513967117495</v>
      </c>
      <c r="E463" s="326">
        <f t="shared" si="305"/>
        <v>19.465367399254241</v>
      </c>
      <c r="F463" s="326">
        <f t="shared" si="276"/>
        <v>19.465367399254241</v>
      </c>
      <c r="G463" s="326">
        <f t="shared" si="277"/>
        <v>44.178403874259459</v>
      </c>
      <c r="H463" s="311">
        <f t="shared" si="278"/>
        <v>0.02</v>
      </c>
      <c r="I463" s="326">
        <f t="shared" si="279"/>
        <v>1.1102456527250979</v>
      </c>
      <c r="J463" s="326">
        <f t="shared" si="304"/>
        <v>42.18</v>
      </c>
      <c r="K463" s="333">
        <f t="shared" si="280"/>
        <v>1</v>
      </c>
      <c r="L463" s="321">
        <f t="shared" si="281"/>
        <v>2.0032513967117493</v>
      </c>
      <c r="M463" s="321">
        <f t="shared" si="282"/>
        <v>1.9932513967117496</v>
      </c>
      <c r="N463" s="326">
        <f t="shared" si="283"/>
        <v>2.8300157871966825E-2</v>
      </c>
      <c r="O463" s="326">
        <f t="shared" si="284"/>
        <v>1.0016492211610967E-3</v>
      </c>
      <c r="P463" s="330">
        <f t="shared" si="306"/>
        <v>33.84294788868776</v>
      </c>
      <c r="Q463" s="326">
        <f t="shared" si="285"/>
        <v>1.3360440374888967</v>
      </c>
      <c r="R463" s="276">
        <f>IF(H463&gt;0, rate1(1,$L$52,$L$51,$L$54,L463,$L$53,$L$50,P463),"")</f>
        <v>2352.7707395761227</v>
      </c>
      <c r="S463" s="321">
        <f t="shared" si="286"/>
        <v>0.56692486476347026</v>
      </c>
      <c r="T463" s="321">
        <f t="shared" si="287"/>
        <v>6.5346993095113437E-2</v>
      </c>
      <c r="U463" s="326">
        <f t="shared" si="288"/>
        <v>1.9832513967117493</v>
      </c>
      <c r="V463" s="334">
        <f t="shared" si="289"/>
        <v>1.9832513967117493</v>
      </c>
      <c r="W463" s="326">
        <f t="shared" si="290"/>
        <v>2.3665544211759482E-4</v>
      </c>
      <c r="X463" s="326">
        <f t="shared" si="291"/>
        <v>0.68437372161534427</v>
      </c>
      <c r="Y463" s="326">
        <f t="shared" si="307"/>
        <v>33.504224392822891</v>
      </c>
      <c r="Z463" s="107">
        <f>IF(H463&gt;0, rate1(1,$L$52,$L$51,$L$54,U463,$L$53,$L$50,Y463),"")</f>
        <v>2334.7204261464617</v>
      </c>
      <c r="AA463" s="334">
        <f t="shared" si="292"/>
        <v>0.29264612958533587</v>
      </c>
      <c r="AB463" s="334">
        <f t="shared" si="293"/>
        <v>3.3456442668344056E-4</v>
      </c>
      <c r="AC463" s="326">
        <f t="shared" si="294"/>
        <v>6.5346993095113437E-2</v>
      </c>
      <c r="AD463" s="326">
        <f t="shared" si="295"/>
        <v>0.30605845889327654</v>
      </c>
      <c r="AE463" s="326">
        <f t="shared" si="296"/>
        <v>403.71974043792619</v>
      </c>
      <c r="AF463" s="326">
        <f t="shared" si="297"/>
        <v>1009.9062637621016</v>
      </c>
      <c r="AG463" s="326">
        <f t="shared" si="298"/>
        <v>1008.4901565383233</v>
      </c>
      <c r="AH463" s="326">
        <f t="shared" si="299"/>
        <v>2.0033705752923745</v>
      </c>
      <c r="AI463" s="326">
        <f t="shared" si="300"/>
        <v>27.774483929057368</v>
      </c>
      <c r="AJ463" s="326">
        <f t="shared" si="301"/>
        <v>2.1962819204130928</v>
      </c>
      <c r="AK463" s="335">
        <f t="shared" si="302"/>
        <v>0.60904855380792855</v>
      </c>
      <c r="AL463" s="41">
        <f t="shared" si="308"/>
        <v>0.33232948931875966</v>
      </c>
      <c r="AM463" s="8" cm="1">
        <f t="array" ref="AM463">Balance($B$8,$B$11,$B$12,$H$7,B463,AK463,AL463)</f>
        <v>8.7367227992490655</v>
      </c>
      <c r="AN463" s="8" cm="1">
        <f t="array" ref="AN463">getStorageByWaterLevel(B462)</f>
        <v>5.2550472273980278</v>
      </c>
    </row>
    <row r="464" spans="2:40" x14ac:dyDescent="0.25">
      <c r="B464" s="326">
        <f t="shared" si="273"/>
        <v>1009.9062637621016</v>
      </c>
      <c r="C464" s="326">
        <f t="shared" si="274"/>
        <v>1008.4901565383233</v>
      </c>
      <c r="D464" s="326">
        <f t="shared" si="275"/>
        <v>2.0033705752923745</v>
      </c>
      <c r="E464" s="326">
        <f t="shared" si="305"/>
        <v>19.465367399254241</v>
      </c>
      <c r="F464" s="326">
        <f t="shared" si="276"/>
        <v>19.465367399254241</v>
      </c>
      <c r="G464" s="326">
        <f t="shared" si="277"/>
        <v>45.522971407013671</v>
      </c>
      <c r="H464" s="311">
        <f t="shared" si="278"/>
        <v>0.02</v>
      </c>
      <c r="I464" s="326">
        <f t="shared" si="279"/>
        <v>1.1328857790226721</v>
      </c>
      <c r="J464" s="326">
        <f t="shared" si="304"/>
        <v>42.18</v>
      </c>
      <c r="K464" s="333">
        <f t="shared" si="280"/>
        <v>1</v>
      </c>
      <c r="L464" s="321">
        <f t="shared" si="281"/>
        <v>2.0233705752923745</v>
      </c>
      <c r="M464" s="321">
        <f t="shared" si="282"/>
        <v>2.0133705752923747</v>
      </c>
      <c r="N464" s="326">
        <f t="shared" si="283"/>
        <v>2.8588959215131382E-2</v>
      </c>
      <c r="O464" s="326">
        <f t="shared" si="284"/>
        <v>1.0016492211610967E-3</v>
      </c>
      <c r="P464" s="330">
        <f t="shared" si="306"/>
        <v>34.298256189140815</v>
      </c>
      <c r="Q464" s="326">
        <f t="shared" si="285"/>
        <v>2.6670961902592509</v>
      </c>
      <c r="R464" s="276">
        <f>IF(H464&gt;0, rate1(1,$L$52,$L$51,$L$54,L464,$L$53,$L$50,P464),"")</f>
        <v>2376.9002547185273</v>
      </c>
      <c r="S464" s="321">
        <f t="shared" si="286"/>
        <v>1.1202425494589168</v>
      </c>
      <c r="T464" s="321">
        <f t="shared" si="287"/>
        <v>-0.23776075394092805</v>
      </c>
      <c r="U464" s="326">
        <f t="shared" si="288"/>
        <v>2.0033705752923745</v>
      </c>
      <c r="V464" s="334">
        <f t="shared" si="289"/>
        <v>2.0033705752923745</v>
      </c>
      <c r="W464" s="326">
        <f t="shared" si="290"/>
        <v>2.4148131924306426E-4</v>
      </c>
      <c r="X464" s="326">
        <f t="shared" si="291"/>
        <v>2.0021706297249366</v>
      </c>
      <c r="Y464" s="326">
        <f t="shared" si="307"/>
        <v>33.958397442857262</v>
      </c>
      <c r="Z464" s="107">
        <f>IF(H464&gt;0, rate1(1,$L$52,$L$51,$L$54,U464,$L$53,$L$50,Y464),"")</f>
        <v>2358.9035475569726</v>
      </c>
      <c r="AA464" s="334">
        <f t="shared" si="292"/>
        <v>0.84737421605168295</v>
      </c>
      <c r="AB464" s="334">
        <f t="shared" si="293"/>
        <v>1.5821790591086231E-3</v>
      </c>
      <c r="AC464" s="326">
        <f t="shared" si="294"/>
        <v>1.5821790591086231E-3</v>
      </c>
      <c r="AD464" s="326">
        <f t="shared" si="295"/>
        <v>12.640794279800234</v>
      </c>
      <c r="AE464" s="326">
        <f t="shared" si="296"/>
        <v>368.59071833383945</v>
      </c>
      <c r="AF464" s="326">
        <f t="shared" si="297"/>
        <v>1009.9332705422577</v>
      </c>
      <c r="AG464" s="326">
        <f t="shared" si="298"/>
        <v>1008.4885743592641</v>
      </c>
      <c r="AH464" s="326">
        <f t="shared" si="299"/>
        <v>2.0234919655063242</v>
      </c>
      <c r="AI464" s="326">
        <f t="shared" si="300"/>
        <v>0.66564806662279774</v>
      </c>
      <c r="AJ464" s="326">
        <f t="shared" si="301"/>
        <v>2.1964668226538215</v>
      </c>
      <c r="AK464" s="335">
        <f t="shared" si="302"/>
        <v>0.61027558617634559</v>
      </c>
      <c r="AL464" s="41">
        <f t="shared" si="308"/>
        <v>0.33350101705088731</v>
      </c>
      <c r="AM464" s="8" cm="1">
        <f t="array" ref="AM464">Balance($B$8,$B$11,$B$12,$H$7,B464,AK464,AL464)</f>
        <v>8.7560872558052818</v>
      </c>
      <c r="AN464" s="8" cm="1">
        <f t="array" ref="AN464">getStorageByWaterLevel(B463)</f>
        <v>5.27290204868694</v>
      </c>
    </row>
    <row r="465" spans="2:40" x14ac:dyDescent="0.25">
      <c r="B465" s="326">
        <f t="shared" si="273"/>
        <v>1009.9332705422577</v>
      </c>
      <c r="C465" s="326">
        <f t="shared" si="274"/>
        <v>1008.4885743592641</v>
      </c>
      <c r="D465" s="326">
        <f t="shared" si="275"/>
        <v>2.0234919655063242</v>
      </c>
      <c r="E465" s="326">
        <f t="shared" si="305"/>
        <v>19.465367399254241</v>
      </c>
      <c r="F465" s="326">
        <f t="shared" si="276"/>
        <v>19.465367399254241</v>
      </c>
      <c r="G465" s="326">
        <f t="shared" si="277"/>
        <v>44.194548301842318</v>
      </c>
      <c r="H465" s="311">
        <f t="shared" si="278"/>
        <v>0.02</v>
      </c>
      <c r="I465" s="326">
        <f t="shared" si="279"/>
        <v>1.1557569463948312</v>
      </c>
      <c r="J465" s="326">
        <f t="shared" si="304"/>
        <v>42.18</v>
      </c>
      <c r="K465" s="333">
        <f t="shared" si="280"/>
        <v>-1</v>
      </c>
      <c r="L465" s="321">
        <f t="shared" si="281"/>
        <v>2.0034919655063241</v>
      </c>
      <c r="M465" s="321">
        <f t="shared" si="282"/>
        <v>2.0134919655063239</v>
      </c>
      <c r="N465" s="326">
        <f t="shared" si="283"/>
        <v>-2.82439814841009E-2</v>
      </c>
      <c r="O465" s="326">
        <f t="shared" si="284"/>
        <v>1.0016492211610967E-3</v>
      </c>
      <c r="P465" s="330">
        <f t="shared" si="306"/>
        <v>34.074841035697389</v>
      </c>
      <c r="Q465" s="326">
        <f t="shared" si="285"/>
        <v>2.6752084477413831</v>
      </c>
      <c r="R465" s="276">
        <f>IF(H465&gt;0, rate1(1,$L$52,$L$51,$L$54,L465,$L$53,$L$50,P465),"")</f>
        <v>2365.0792040266538</v>
      </c>
      <c r="S465" s="321">
        <f t="shared" si="286"/>
        <v>1.1292660716022291</v>
      </c>
      <c r="T465" s="321">
        <f t="shared" si="287"/>
        <v>0.21849493168641976</v>
      </c>
      <c r="U465" s="326">
        <f t="shared" si="288"/>
        <v>2.0234919655063242</v>
      </c>
      <c r="V465" s="334">
        <f t="shared" si="289"/>
        <v>2.0234919655063242</v>
      </c>
      <c r="W465" s="326">
        <f t="shared" si="290"/>
        <v>2.4635644414150448E-4</v>
      </c>
      <c r="X465" s="326">
        <f t="shared" si="291"/>
        <v>3.3468528034982015</v>
      </c>
      <c r="Y465" s="326">
        <f t="shared" si="307"/>
        <v>34.414146658997602</v>
      </c>
      <c r="Z465" s="107">
        <f>IF(H465&gt;0, rate1(1,$L$52,$L$51,$L$54,U465,$L$53,$L$50,Y465),"")</f>
        <v>2383.017692875967</v>
      </c>
      <c r="AA465" s="334">
        <f t="shared" si="292"/>
        <v>1.4021474541455869</v>
      </c>
      <c r="AB465" s="334">
        <f t="shared" si="293"/>
        <v>-6.1260227213154903E-4</v>
      </c>
      <c r="AC465" s="326">
        <f t="shared" si="294"/>
        <v>0.21849493168641976</v>
      </c>
      <c r="AD465" s="326">
        <f t="shared" si="295"/>
        <v>-9.1535304025741268E-2</v>
      </c>
      <c r="AE465" s="326">
        <f t="shared" si="296"/>
        <v>-115.70789475283655</v>
      </c>
      <c r="AF465" s="326">
        <f t="shared" si="297"/>
        <v>1009.6865316290872</v>
      </c>
      <c r="AG465" s="326">
        <f t="shared" si="298"/>
        <v>1008.2700794275777</v>
      </c>
      <c r="AH465" s="326">
        <f t="shared" si="299"/>
        <v>2.003614580879832</v>
      </c>
      <c r="AI465" s="326">
        <f t="shared" si="300"/>
        <v>92.383769353018835</v>
      </c>
      <c r="AJ465" s="326">
        <f t="shared" si="301"/>
        <v>2.222128980807438</v>
      </c>
      <c r="AK465" s="335">
        <f t="shared" si="302"/>
        <v>0.6103058884542496</v>
      </c>
      <c r="AL465" s="41">
        <f t="shared" si="308"/>
        <v>0.33352909408633746</v>
      </c>
      <c r="AM465" s="8" cm="1">
        <f t="array" ref="AM465">Balance($B$8,$B$11,$B$12,$H$7,B465,AK465,AL465)</f>
        <v>8.7287939432540167</v>
      </c>
      <c r="AN465" s="8" cm="1">
        <f t="array" ref="AN465">getStorageByWaterLevel(B464)</f>
        <v>5.2953844407950479</v>
      </c>
    </row>
    <row r="466" spans="2:40" x14ac:dyDescent="0.25">
      <c r="B466" s="326">
        <f t="shared" si="273"/>
        <v>1009.6865316290872</v>
      </c>
      <c r="C466" s="326">
        <f t="shared" si="274"/>
        <v>1008.2700794275777</v>
      </c>
      <c r="D466" s="326">
        <f t="shared" si="275"/>
        <v>2.003614580879832</v>
      </c>
      <c r="E466" s="326">
        <f t="shared" si="305"/>
        <v>19.465367399254241</v>
      </c>
      <c r="F466" s="326">
        <f t="shared" si="276"/>
        <v>19.465367399254241</v>
      </c>
      <c r="G466" s="326">
        <f t="shared" si="277"/>
        <v>42.892080998721951</v>
      </c>
      <c r="H466" s="311">
        <f t="shared" si="278"/>
        <v>0.02</v>
      </c>
      <c r="I466" s="326">
        <f t="shared" si="279"/>
        <v>1.1331617612076117</v>
      </c>
      <c r="J466" s="326">
        <f t="shared" si="304"/>
        <v>42.18</v>
      </c>
      <c r="K466" s="333">
        <f t="shared" si="280"/>
        <v>-1</v>
      </c>
      <c r="L466" s="321">
        <f t="shared" si="281"/>
        <v>1.983614580879832</v>
      </c>
      <c r="M466" s="321">
        <f t="shared" si="282"/>
        <v>1.993614580879832</v>
      </c>
      <c r="N466" s="326">
        <f t="shared" si="283"/>
        <v>-2.7968235156386356E-2</v>
      </c>
      <c r="O466" s="326">
        <f t="shared" si="284"/>
        <v>1.0016492211610967E-3</v>
      </c>
      <c r="P466" s="330">
        <f t="shared" si="306"/>
        <v>33.625734650176746</v>
      </c>
      <c r="Q466" s="326">
        <f t="shared" si="285"/>
        <v>1.3598351429849558</v>
      </c>
      <c r="R466" s="276">
        <f>IF(H466&gt;0, rate1(1,$L$52,$L$51,$L$54,L466,$L$53,$L$50,P466),"")</f>
        <v>2341.2054066826918</v>
      </c>
      <c r="S466" s="321">
        <f t="shared" si="286"/>
        <v>0.57987059263727236</v>
      </c>
      <c r="T466" s="321">
        <f t="shared" si="287"/>
        <v>-6.6570524857926416E-2</v>
      </c>
      <c r="U466" s="326">
        <f t="shared" si="288"/>
        <v>2.003614580879832</v>
      </c>
      <c r="V466" s="334">
        <f t="shared" si="289"/>
        <v>2.003614580879832</v>
      </c>
      <c r="W466" s="326">
        <f t="shared" si="290"/>
        <v>2.4154014648258837E-4</v>
      </c>
      <c r="X466" s="326">
        <f t="shared" si="291"/>
        <v>2.0183164338235144</v>
      </c>
      <c r="Y466" s="326">
        <f t="shared" si="307"/>
        <v>33.963915044348838</v>
      </c>
      <c r="Z466" s="107">
        <f>IF(H466&gt;0, rate1(1,$L$52,$L$51,$L$54,U466,$L$53,$L$50,Y466),"")</f>
        <v>2359.1964023683345</v>
      </c>
      <c r="AA466" s="334">
        <f t="shared" si="292"/>
        <v>0.85410153316179094</v>
      </c>
      <c r="AB466" s="334">
        <f t="shared" si="293"/>
        <v>1.6555358785945234E-3</v>
      </c>
      <c r="AC466" s="326">
        <f t="shared" si="294"/>
        <v>1.6555358785945234E-3</v>
      </c>
      <c r="AD466" s="326">
        <f t="shared" si="295"/>
        <v>-12.080680496625126</v>
      </c>
      <c r="AE466" s="326">
        <f t="shared" si="296"/>
        <v>-108.91773544890411</v>
      </c>
      <c r="AF466" s="326">
        <f t="shared" si="297"/>
        <v>1009.6569078580523</v>
      </c>
      <c r="AG466" s="326">
        <f t="shared" si="298"/>
        <v>1008.2684238916991</v>
      </c>
      <c r="AH466" s="326">
        <f t="shared" si="299"/>
        <v>1.9837350014336856</v>
      </c>
      <c r="AI466" s="326">
        <f t="shared" si="300"/>
        <v>0.70712970073834336</v>
      </c>
      <c r="AJ466" s="326">
        <f t="shared" si="301"/>
        <v>2.2223254057243098</v>
      </c>
      <c r="AK466" s="335">
        <f t="shared" si="302"/>
        <v>0.61438874741122784</v>
      </c>
      <c r="AL466" s="41">
        <f t="shared" si="308"/>
        <v>0.33742584147764781</v>
      </c>
      <c r="AM466" s="8" cm="1">
        <f t="array" ref="AM466">Balance($B$8,$B$11,$B$12,$H$7,B466,AK466,AL466)</f>
        <v>8.9164143261352216</v>
      </c>
      <c r="AN466" s="8" cm="1">
        <f t="array" ref="AN466">getStorageByWaterLevel(B465)</f>
        <v>5.2789902755765121</v>
      </c>
    </row>
    <row r="467" spans="2:40" x14ac:dyDescent="0.25">
      <c r="B467" s="326">
        <f t="shared" si="273"/>
        <v>1009.6569078580523</v>
      </c>
      <c r="C467" s="326">
        <f t="shared" si="274"/>
        <v>1008.2684238916991</v>
      </c>
      <c r="D467" s="326">
        <f t="shared" si="275"/>
        <v>1.9837350014336856</v>
      </c>
      <c r="E467" s="326">
        <f t="shared" si="305"/>
        <v>19.465367399254241</v>
      </c>
      <c r="F467" s="326">
        <f t="shared" si="276"/>
        <v>19.465367399254241</v>
      </c>
      <c r="G467" s="326">
        <f t="shared" si="277"/>
        <v>44.210408533295421</v>
      </c>
      <c r="H467" s="311">
        <f t="shared" si="278"/>
        <v>0.02</v>
      </c>
      <c r="I467" s="326">
        <f t="shared" si="279"/>
        <v>1.1107871730825536</v>
      </c>
      <c r="J467" s="326">
        <f t="shared" si="304"/>
        <v>42.18</v>
      </c>
      <c r="K467" s="333">
        <f t="shared" si="280"/>
        <v>1</v>
      </c>
      <c r="L467" s="321">
        <f t="shared" si="281"/>
        <v>2.0037350014336854</v>
      </c>
      <c r="M467" s="321">
        <f t="shared" si="282"/>
        <v>1.9937350014336856</v>
      </c>
      <c r="N467" s="326">
        <f t="shared" si="283"/>
        <v>2.8307099218891185E-2</v>
      </c>
      <c r="O467" s="326">
        <f t="shared" si="284"/>
        <v>1.0016492211610967E-3</v>
      </c>
      <c r="P467" s="330">
        <f t="shared" si="306"/>
        <v>33.853874245538876</v>
      </c>
      <c r="Q467" s="326">
        <f t="shared" si="285"/>
        <v>1.3677254460832273</v>
      </c>
      <c r="R467" s="276">
        <f>IF(H467&gt;0, rate1(1,$L$52,$L$51,$L$54,L467,$L$53,$L$50,P467),"")</f>
        <v>2353.3515814634889</v>
      </c>
      <c r="S467" s="321">
        <f t="shared" si="286"/>
        <v>0.58022502420938726</v>
      </c>
      <c r="T467" s="321">
        <f t="shared" si="287"/>
        <v>6.7433984518912832E-2</v>
      </c>
      <c r="U467" s="326">
        <f t="shared" si="288"/>
        <v>1.9837350014336854</v>
      </c>
      <c r="V467" s="334">
        <f t="shared" si="289"/>
        <v>1.9837350014336854</v>
      </c>
      <c r="W467" s="326">
        <f t="shared" si="290"/>
        <v>2.3677087039208899E-4</v>
      </c>
      <c r="X467" s="326">
        <f t="shared" si="291"/>
        <v>0.71573807925198452</v>
      </c>
      <c r="Y467" s="326">
        <f t="shared" si="307"/>
        <v>33.515123372584753</v>
      </c>
      <c r="Z467" s="107">
        <f>IF(H467&gt;0, rate1(1,$L$52,$L$51,$L$54,U467,$L$53,$L$50,Y467),"")</f>
        <v>2335.3025510471771</v>
      </c>
      <c r="AA467" s="334">
        <f t="shared" si="292"/>
        <v>0.30598160058443058</v>
      </c>
      <c r="AB467" s="334">
        <f t="shared" si="293"/>
        <v>3.4115935628143714E-4</v>
      </c>
      <c r="AC467" s="326">
        <f t="shared" si="294"/>
        <v>6.7433984518912832E-2</v>
      </c>
      <c r="AD467" s="326">
        <f t="shared" si="295"/>
        <v>0.29658635987008469</v>
      </c>
      <c r="AE467" s="326">
        <f t="shared" si="296"/>
        <v>358.29650532475728</v>
      </c>
      <c r="AF467" s="326">
        <f t="shared" si="297"/>
        <v>1009.6177809727523</v>
      </c>
      <c r="AG467" s="326">
        <f t="shared" si="298"/>
        <v>1008.2009899071802</v>
      </c>
      <c r="AH467" s="326">
        <f t="shared" si="299"/>
        <v>2.00385423329223</v>
      </c>
      <c r="AI467" s="326">
        <f t="shared" si="300"/>
        <v>28.65444545135809</v>
      </c>
      <c r="AJ467" s="326">
        <f t="shared" si="301"/>
        <v>2.2302849739052428</v>
      </c>
      <c r="AK467" s="335">
        <f t="shared" si="302"/>
        <v>0.61441907767562853</v>
      </c>
      <c r="AL467" s="41">
        <f t="shared" si="308"/>
        <v>0.33745566820842493</v>
      </c>
      <c r="AM467" s="8" cm="1">
        <f t="array" ref="AM467">Balance($B$8,$B$11,$B$12,$H$7,B467,AK467,AL467)</f>
        <v>8.9456594301935084</v>
      </c>
      <c r="AN467" s="8" cm="1">
        <f t="array" ref="AN467">getStorageByWaterLevel(B466)</f>
        <v>5.4297144505728729</v>
      </c>
    </row>
    <row r="468" spans="2:40" x14ac:dyDescent="0.25">
      <c r="B468" s="326">
        <f t="shared" si="273"/>
        <v>1009.6177809727523</v>
      </c>
      <c r="C468" s="326">
        <f t="shared" si="274"/>
        <v>1008.2009899071802</v>
      </c>
      <c r="D468" s="326">
        <f t="shared" si="275"/>
        <v>2.00385423329223</v>
      </c>
      <c r="E468" s="326">
        <f t="shared" si="305"/>
        <v>19.465367399254241</v>
      </c>
      <c r="F468" s="326">
        <f t="shared" si="276"/>
        <v>19.465367399254241</v>
      </c>
      <c r="G468" s="326">
        <f t="shared" si="277"/>
        <v>45.555625692822275</v>
      </c>
      <c r="H468" s="311">
        <f t="shared" si="278"/>
        <v>0.02</v>
      </c>
      <c r="I468" s="326">
        <f t="shared" si="279"/>
        <v>1.1334328524576449</v>
      </c>
      <c r="J468" s="326">
        <f t="shared" si="304"/>
        <v>42.18</v>
      </c>
      <c r="K468" s="333">
        <f t="shared" si="280"/>
        <v>1</v>
      </c>
      <c r="L468" s="321">
        <f t="shared" si="281"/>
        <v>2.02385423329223</v>
      </c>
      <c r="M468" s="321">
        <f t="shared" si="282"/>
        <v>2.0138542332922302</v>
      </c>
      <c r="N468" s="326">
        <f t="shared" si="283"/>
        <v>2.8595902497726922E-2</v>
      </c>
      <c r="O468" s="326">
        <f t="shared" si="284"/>
        <v>1.0016492211610967E-3</v>
      </c>
      <c r="P468" s="330">
        <f t="shared" si="306"/>
        <v>34.309220372038347</v>
      </c>
      <c r="Q468" s="326">
        <f t="shared" si="285"/>
        <v>2.6994238721898398</v>
      </c>
      <c r="R468" s="276">
        <f>IF(H468&gt;0, rate1(1,$L$52,$L$51,$L$54,L468,$L$53,$L$50,P468),"")</f>
        <v>2377.4794350345037</v>
      </c>
      <c r="S468" s="321">
        <f t="shared" si="286"/>
        <v>1.1335447178469706</v>
      </c>
      <c r="T468" s="321">
        <f t="shared" si="287"/>
        <v>-0.21412979082029338</v>
      </c>
      <c r="U468" s="326">
        <f t="shared" si="288"/>
        <v>2.00385423329223</v>
      </c>
      <c r="V468" s="334">
        <f t="shared" si="289"/>
        <v>2.00385423329223</v>
      </c>
      <c r="W468" s="326">
        <f t="shared" si="290"/>
        <v>2.415979311876093E-4</v>
      </c>
      <c r="X468" s="326">
        <f t="shared" si="291"/>
        <v>2.0341780175526765</v>
      </c>
      <c r="Y468" s="326">
        <f t="shared" si="307"/>
        <v>33.96933442768588</v>
      </c>
      <c r="Z468" s="107">
        <f>IF(H468&gt;0, rate1(1,$L$52,$L$51,$L$54,U468,$L$53,$L$50,Y468),"")</f>
        <v>2359.484022255328</v>
      </c>
      <c r="AA468" s="334">
        <f t="shared" si="292"/>
        <v>0.86070882984509156</v>
      </c>
      <c r="AB468" s="334">
        <f t="shared" si="293"/>
        <v>1.7344813093243708E-3</v>
      </c>
      <c r="AC468" s="326">
        <f t="shared" si="294"/>
        <v>1.7344813093243708E-3</v>
      </c>
      <c r="AD468" s="326">
        <f t="shared" si="295"/>
        <v>11.530824744251964</v>
      </c>
      <c r="AE468" s="326">
        <f t="shared" si="296"/>
        <v>324.83699760753217</v>
      </c>
      <c r="AF468" s="326">
        <f t="shared" si="297"/>
        <v>1009.6446423939407</v>
      </c>
      <c r="AG468" s="326">
        <f t="shared" si="298"/>
        <v>1008.1992554258709</v>
      </c>
      <c r="AH468" s="326">
        <f t="shared" si="299"/>
        <v>2.023975676551562</v>
      </c>
      <c r="AI468" s="326">
        <f t="shared" si="300"/>
        <v>0.72954629334120769</v>
      </c>
      <c r="AJ468" s="326">
        <f t="shared" si="301"/>
        <v>2.2304876256533932</v>
      </c>
      <c r="AK468" s="335">
        <f t="shared" si="302"/>
        <v>0.61568590241532806</v>
      </c>
      <c r="AL468" s="41">
        <f t="shared" si="308"/>
        <v>0.3386643127175632</v>
      </c>
      <c r="AM468" s="8" cm="1">
        <f t="array" ref="AM468">Balance($B$8,$B$11,$B$12,$H$7,B468,AK468,AL468)</f>
        <v>8.9665499093261456</v>
      </c>
      <c r="AN468" s="8" cm="1">
        <f t="array" ref="AN468">getStorageByWaterLevel(B467)</f>
        <v>5.4479531341052887</v>
      </c>
    </row>
    <row r="469" spans="2:40" x14ac:dyDescent="0.25">
      <c r="B469" s="326">
        <f t="shared" si="273"/>
        <v>1009.6446423939407</v>
      </c>
      <c r="C469" s="326">
        <f t="shared" si="274"/>
        <v>1008.1992554258709</v>
      </c>
      <c r="D469" s="326">
        <f t="shared" si="275"/>
        <v>2.023975676551562</v>
      </c>
      <c r="E469" s="326">
        <f t="shared" si="305"/>
        <v>19.465367399254241</v>
      </c>
      <c r="F469" s="326">
        <f t="shared" si="276"/>
        <v>19.465367399254241</v>
      </c>
      <c r="G469" s="326">
        <f t="shared" si="277"/>
        <v>44.226567796217388</v>
      </c>
      <c r="H469" s="311">
        <f t="shared" si="278"/>
        <v>0.02</v>
      </c>
      <c r="I469" s="326">
        <f t="shared" si="279"/>
        <v>1.1563095744558269</v>
      </c>
      <c r="J469" s="326">
        <f t="shared" si="304"/>
        <v>42.18</v>
      </c>
      <c r="K469" s="333">
        <f t="shared" si="280"/>
        <v>-1</v>
      </c>
      <c r="L469" s="321">
        <f t="shared" si="281"/>
        <v>2.0039756765515619</v>
      </c>
      <c r="M469" s="321">
        <f t="shared" si="282"/>
        <v>2.0139756765515617</v>
      </c>
      <c r="N469" s="326">
        <f t="shared" si="283"/>
        <v>-2.825069110752132E-2</v>
      </c>
      <c r="O469" s="326">
        <f t="shared" si="284"/>
        <v>1.0016492211610967E-3</v>
      </c>
      <c r="P469" s="330">
        <f t="shared" si="306"/>
        <v>34.085788497543305</v>
      </c>
      <c r="Q469" s="326">
        <f t="shared" si="285"/>
        <v>2.7075435743554479</v>
      </c>
      <c r="R469" s="276">
        <f>IF(H469&gt;0, rate1(1,$L$52,$L$51,$L$54,L469,$L$53,$L$50,P469),"")</f>
        <v>2365.6592959634231</v>
      </c>
      <c r="S469" s="321">
        <f t="shared" si="286"/>
        <v>1.142635202378945</v>
      </c>
      <c r="T469" s="321">
        <f t="shared" si="287"/>
        <v>0.19806254442340615</v>
      </c>
      <c r="U469" s="326">
        <f t="shared" si="288"/>
        <v>2.023975676551562</v>
      </c>
      <c r="V469" s="334">
        <f t="shared" si="289"/>
        <v>2.023975676551562</v>
      </c>
      <c r="W469" s="326">
        <f t="shared" si="290"/>
        <v>2.4647424009005547E-4</v>
      </c>
      <c r="X469" s="326">
        <f t="shared" si="291"/>
        <v>3.3795098734855102</v>
      </c>
      <c r="Y469" s="326">
        <f t="shared" si="307"/>
        <v>34.425121410386524</v>
      </c>
      <c r="Z469" s="107">
        <f>IF(H469&gt;0, rate1(1,$L$52,$L$51,$L$54,U469,$L$53,$L$50,Y469),"")</f>
        <v>2383.5965013709033</v>
      </c>
      <c r="AA469" s="334">
        <f t="shared" si="292"/>
        <v>1.4154851667404982</v>
      </c>
      <c r="AB469" s="334">
        <f t="shared" si="293"/>
        <v>-5.9322031162666565E-4</v>
      </c>
      <c r="AC469" s="326">
        <f t="shared" si="294"/>
        <v>0.19806254442340615</v>
      </c>
      <c r="AD469" s="326">
        <f t="shared" si="295"/>
        <v>-0.10097820392151081</v>
      </c>
      <c r="AE469" s="326">
        <f t="shared" si="296"/>
        <v>-116.43619724082774</v>
      </c>
      <c r="AF469" s="326">
        <f t="shared" si="297"/>
        <v>1009.4183291584097</v>
      </c>
      <c r="AG469" s="326">
        <f t="shared" si="298"/>
        <v>1008.0011928814475</v>
      </c>
      <c r="AH469" s="326">
        <f t="shared" si="299"/>
        <v>2.0040983452116872</v>
      </c>
      <c r="AI469" s="326">
        <f t="shared" si="300"/>
        <v>83.724036154050026</v>
      </c>
      <c r="AJ469" s="326">
        <f t="shared" si="301"/>
        <v>2.2537443023628514</v>
      </c>
      <c r="AK469" s="335">
        <f t="shared" si="302"/>
        <v>0.61571913735319306</v>
      </c>
      <c r="AL469" s="41">
        <f t="shared" si="308"/>
        <v>0.33869508498021633</v>
      </c>
      <c r="AM469" s="8" cm="1">
        <f t="array" ref="AM469">Balance($B$8,$B$11,$B$12,$H$7,B469,AK469,AL469)</f>
        <v>8.939148777055582</v>
      </c>
      <c r="AN469" s="8" cm="1">
        <f t="array" ref="AN469">getStorageByWaterLevel(B468)</f>
        <v>5.4720895100504903</v>
      </c>
    </row>
    <row r="470" spans="2:40" x14ac:dyDescent="0.25">
      <c r="B470" s="326">
        <f t="shared" si="273"/>
        <v>1009.4183291584097</v>
      </c>
      <c r="C470" s="326">
        <f t="shared" si="274"/>
        <v>1008.0011928814475</v>
      </c>
      <c r="D470" s="326">
        <f t="shared" si="275"/>
        <v>2.0040983452116872</v>
      </c>
      <c r="E470" s="326">
        <f t="shared" si="305"/>
        <v>19.465367399254241</v>
      </c>
      <c r="F470" s="326">
        <f t="shared" si="276"/>
        <v>19.465367399254241</v>
      </c>
      <c r="G470" s="326">
        <f t="shared" si="277"/>
        <v>42.923471809667831</v>
      </c>
      <c r="H470" s="311">
        <f t="shared" si="278"/>
        <v>0.02</v>
      </c>
      <c r="I470" s="326">
        <f t="shared" si="279"/>
        <v>1.1337090215697572</v>
      </c>
      <c r="J470" s="326">
        <f t="shared" si="304"/>
        <v>42.18</v>
      </c>
      <c r="K470" s="333">
        <f t="shared" si="280"/>
        <v>-1</v>
      </c>
      <c r="L470" s="321">
        <f t="shared" si="281"/>
        <v>1.9840983452116872</v>
      </c>
      <c r="M470" s="321">
        <f t="shared" si="282"/>
        <v>1.9940983452116872</v>
      </c>
      <c r="N470" s="326">
        <f t="shared" si="283"/>
        <v>-2.797494667608591E-2</v>
      </c>
      <c r="O470" s="326">
        <f t="shared" si="284"/>
        <v>1.0016492211610967E-3</v>
      </c>
      <c r="P470" s="330">
        <f t="shared" si="306"/>
        <v>33.63664701064635</v>
      </c>
      <c r="Q470" s="326">
        <f t="shared" si="285"/>
        <v>1.3915385589201819</v>
      </c>
      <c r="R470" s="276">
        <f>IF(H470&gt;0, rate1(1,$L$52,$L$51,$L$54,L470,$L$53,$L$50,P470),"")</f>
        <v>2341.7872604721269</v>
      </c>
      <c r="S470" s="321">
        <f t="shared" si="286"/>
        <v>0.5932423521932072</v>
      </c>
      <c r="T470" s="321">
        <f t="shared" si="287"/>
        <v>-6.877546575196497E-2</v>
      </c>
      <c r="U470" s="326">
        <f t="shared" si="288"/>
        <v>2.0040983452116872</v>
      </c>
      <c r="V470" s="334">
        <f t="shared" si="289"/>
        <v>2.0040983452116872</v>
      </c>
      <c r="W470" s="326">
        <f t="shared" si="290"/>
        <v>2.4165679827126141E-4</v>
      </c>
      <c r="X470" s="326">
        <f t="shared" si="291"/>
        <v>2.0503386582499203</v>
      </c>
      <c r="Y470" s="326">
        <f t="shared" si="307"/>
        <v>33.974854878712435</v>
      </c>
      <c r="Z470" s="107">
        <f>IF(H470&gt;0, rate1(1,$L$52,$L$51,$L$54,U470,$L$53,$L$50,Y470),"")</f>
        <v>2359.7769837888422</v>
      </c>
      <c r="AA470" s="334">
        <f t="shared" si="292"/>
        <v>0.86743907496591388</v>
      </c>
      <c r="AB470" s="334">
        <f t="shared" si="293"/>
        <v>1.822986662239441E-3</v>
      </c>
      <c r="AC470" s="326">
        <f t="shared" si="294"/>
        <v>1.822986662239441E-3</v>
      </c>
      <c r="AD470" s="326">
        <f t="shared" si="295"/>
        <v>-10.971007311392546</v>
      </c>
      <c r="AE470" s="326">
        <f t="shared" si="296"/>
        <v>-108.76254072450617</v>
      </c>
      <c r="AF470" s="326">
        <f t="shared" si="297"/>
        <v>1009.3885312250715</v>
      </c>
      <c r="AG470" s="326">
        <f t="shared" si="298"/>
        <v>1007.9993698947853</v>
      </c>
      <c r="AH470" s="326">
        <f t="shared" si="299"/>
        <v>1.9842188193007357</v>
      </c>
      <c r="AI470" s="326">
        <f t="shared" si="300"/>
        <v>0.77845955224468566</v>
      </c>
      <c r="AJ470" s="326">
        <f t="shared" si="301"/>
        <v>2.253960541127364</v>
      </c>
      <c r="AK470" s="335">
        <f t="shared" si="302"/>
        <v>0.61942196411433315</v>
      </c>
      <c r="AL470" s="41">
        <f t="shared" si="308"/>
        <v>0.34222656482519415</v>
      </c>
      <c r="AM470" s="8" cm="1">
        <f t="array" ref="AM470">Balance($B$8,$B$11,$B$12,$H$7,B470,AK470,AL470)</f>
        <v>9.112717709233733</v>
      </c>
      <c r="AN470" s="8" cm="1">
        <f t="array" ref="AN470">getStorageByWaterLevel(B469)</f>
        <v>5.4555136485802445</v>
      </c>
    </row>
    <row r="471" spans="2:40" x14ac:dyDescent="0.25">
      <c r="B471" s="326">
        <f t="shared" si="273"/>
        <v>1009.3885312250715</v>
      </c>
      <c r="C471" s="326">
        <f t="shared" si="274"/>
        <v>1007.9993698947853</v>
      </c>
      <c r="D471" s="326">
        <f t="shared" si="275"/>
        <v>1.9842188193007357</v>
      </c>
      <c r="E471" s="326">
        <f t="shared" si="305"/>
        <v>19.465367399254241</v>
      </c>
      <c r="F471" s="326">
        <f t="shared" si="276"/>
        <v>19.465367399254241</v>
      </c>
      <c r="G471" s="326">
        <f t="shared" si="277"/>
        <v>44.242442761241186</v>
      </c>
      <c r="H471" s="311">
        <f t="shared" si="278"/>
        <v>0.02</v>
      </c>
      <c r="I471" s="326">
        <f t="shared" si="279"/>
        <v>1.1113290642289031</v>
      </c>
      <c r="J471" s="326">
        <f t="shared" si="304"/>
        <v>42.18</v>
      </c>
      <c r="K471" s="333">
        <f t="shared" si="280"/>
        <v>1</v>
      </c>
      <c r="L471" s="321">
        <f t="shared" si="281"/>
        <v>2.0042188193007355</v>
      </c>
      <c r="M471" s="321">
        <f t="shared" si="282"/>
        <v>1.9942188193007357</v>
      </c>
      <c r="N471" s="326">
        <f t="shared" si="283"/>
        <v>2.8314043653322685E-2</v>
      </c>
      <c r="O471" s="326">
        <f t="shared" si="284"/>
        <v>1.0016492211610967E-3</v>
      </c>
      <c r="P471" s="330">
        <f t="shared" si="306"/>
        <v>33.864806301748409</v>
      </c>
      <c r="Q471" s="326">
        <f t="shared" si="285"/>
        <v>1.3994362013357389</v>
      </c>
      <c r="R471" s="276">
        <f>IF(H471&gt;0, rate1(1,$L$52,$L$51,$L$54,L471,$L$53,$L$50,P471),"")</f>
        <v>2353.9326380295443</v>
      </c>
      <c r="S471" s="321">
        <f t="shared" si="286"/>
        <v>0.59353101234465644</v>
      </c>
      <c r="T471" s="321">
        <f t="shared" si="287"/>
        <v>6.9658558249789421E-2</v>
      </c>
      <c r="U471" s="326">
        <f t="shared" si="288"/>
        <v>1.9842188193007355</v>
      </c>
      <c r="V471" s="334">
        <f t="shared" si="289"/>
        <v>1.9842188193007355</v>
      </c>
      <c r="W471" s="326">
        <f t="shared" si="290"/>
        <v>2.3688637770113985E-4</v>
      </c>
      <c r="X471" s="326">
        <f t="shared" si="291"/>
        <v>0.74713156665069391</v>
      </c>
      <c r="Y471" s="326">
        <f t="shared" si="307"/>
        <v>33.526028044052609</v>
      </c>
      <c r="Z471" s="107">
        <f>IF(H471&gt;0, rate1(1,$L$52,$L$51,$L$54,U471,$L$53,$L$50,Y471),"")</f>
        <v>2335.8848914680771</v>
      </c>
      <c r="AA471" s="334">
        <f t="shared" si="292"/>
        <v>0.31932284548148665</v>
      </c>
      <c r="AB471" s="334">
        <f t="shared" si="293"/>
        <v>3.4801576067101123E-4</v>
      </c>
      <c r="AC471" s="326">
        <f t="shared" si="294"/>
        <v>6.9658558249789421E-2</v>
      </c>
      <c r="AD471" s="326">
        <f t="shared" si="295"/>
        <v>0.28711475664313596</v>
      </c>
      <c r="AE471" s="326">
        <f t="shared" si="296"/>
        <v>314.99380943405362</v>
      </c>
      <c r="AF471" s="326">
        <f t="shared" si="297"/>
        <v>1009.3471867104749</v>
      </c>
      <c r="AG471" s="326">
        <f t="shared" si="298"/>
        <v>1007.9297113365355</v>
      </c>
      <c r="AH471" s="326">
        <f t="shared" si="299"/>
        <v>2.0043381044548645</v>
      </c>
      <c r="AI471" s="326">
        <f t="shared" si="300"/>
        <v>29.592417864642027</v>
      </c>
      <c r="AJ471" s="326">
        <f t="shared" si="301"/>
        <v>2.2621806572008758</v>
      </c>
      <c r="AK471" s="335">
        <f t="shared" si="302"/>
        <v>0.61945537830097885</v>
      </c>
      <c r="AL471" s="41">
        <f t="shared" si="308"/>
        <v>0.34225940024910784</v>
      </c>
      <c r="AM471" s="8" cm="1">
        <f t="array" ref="AM471">Balance($B$8,$B$11,$B$12,$H$7,B471,AK471,AL471)</f>
        <v>9.1422927364010196</v>
      </c>
      <c r="AN471" s="8" cm="1">
        <f t="array" ref="AN471">getStorageByWaterLevel(B470)</f>
        <v>5.5959548298565949</v>
      </c>
    </row>
    <row r="472" spans="2:40" x14ac:dyDescent="0.25">
      <c r="B472" s="326">
        <f t="shared" si="273"/>
        <v>1009.3471867104749</v>
      </c>
      <c r="C472" s="326">
        <f t="shared" si="274"/>
        <v>1007.9297113365355</v>
      </c>
      <c r="D472" s="326">
        <f t="shared" si="275"/>
        <v>2.0043381044548645</v>
      </c>
      <c r="E472" s="326">
        <f t="shared" si="305"/>
        <v>19.465367399254241</v>
      </c>
      <c r="F472" s="326">
        <f t="shared" si="276"/>
        <v>19.465367399254241</v>
      </c>
      <c r="G472" s="326">
        <f t="shared" si="277"/>
        <v>45.588309992170203</v>
      </c>
      <c r="H472" s="311">
        <f t="shared" si="278"/>
        <v>0.02</v>
      </c>
      <c r="I472" s="326">
        <f t="shared" si="279"/>
        <v>1.1339802991515171</v>
      </c>
      <c r="J472" s="326">
        <f t="shared" si="304"/>
        <v>42.18</v>
      </c>
      <c r="K472" s="333">
        <f t="shared" si="280"/>
        <v>1</v>
      </c>
      <c r="L472" s="321">
        <f t="shared" si="281"/>
        <v>2.0243381044548645</v>
      </c>
      <c r="M472" s="321">
        <f t="shared" si="282"/>
        <v>2.0143381044548647</v>
      </c>
      <c r="N472" s="326">
        <f t="shared" si="283"/>
        <v>2.8602848868605868E-2</v>
      </c>
      <c r="O472" s="326">
        <f t="shared" si="284"/>
        <v>1.0016492211610967E-3</v>
      </c>
      <c r="P472" s="330">
        <f t="shared" si="306"/>
        <v>34.3201902651521</v>
      </c>
      <c r="Q472" s="326">
        <f t="shared" si="285"/>
        <v>2.7317813438899989</v>
      </c>
      <c r="R472" s="276">
        <f>IF(H472&gt;0, rate1(1,$L$52,$L$51,$L$54,L472,$L$53,$L$50,P472),"")</f>
        <v>2378.0588289204284</v>
      </c>
      <c r="S472" s="321">
        <f t="shared" si="286"/>
        <v>1.1468528100078779</v>
      </c>
      <c r="T472" s="321">
        <f t="shared" si="287"/>
        <v>-0.19477222715092396</v>
      </c>
      <c r="U472" s="326">
        <f t="shared" si="288"/>
        <v>2.0043381044548645</v>
      </c>
      <c r="V472" s="334">
        <f t="shared" si="289"/>
        <v>2.0043381044548645</v>
      </c>
      <c r="W472" s="326">
        <f t="shared" si="290"/>
        <v>2.4171462269695354E-4</v>
      </c>
      <c r="X472" s="326">
        <f t="shared" si="291"/>
        <v>2.0662149768113949</v>
      </c>
      <c r="Y472" s="326">
        <f t="shared" si="307"/>
        <v>33.980277115085443</v>
      </c>
      <c r="Z472" s="107">
        <f>IF(H472&gt;0, rate1(1,$L$52,$L$51,$L$54,U472,$L$53,$L$50,Y472),"")</f>
        <v>2360.064711357968</v>
      </c>
      <c r="AA472" s="334">
        <f t="shared" si="292"/>
        <v>0.87404931404149555</v>
      </c>
      <c r="AB472" s="334">
        <f t="shared" si="293"/>
        <v>1.9191211294918118E-3</v>
      </c>
      <c r="AC472" s="326">
        <f t="shared" si="294"/>
        <v>1.9191211294918118E-3</v>
      </c>
      <c r="AD472" s="326">
        <f t="shared" si="295"/>
        <v>10.421437027946251</v>
      </c>
      <c r="AE472" s="326">
        <f t="shared" si="296"/>
        <v>283.16990322087975</v>
      </c>
      <c r="AF472" s="326">
        <f t="shared" si="297"/>
        <v>1009.3738704382141</v>
      </c>
      <c r="AG472" s="326">
        <f t="shared" si="298"/>
        <v>1007.927792215406</v>
      </c>
      <c r="AH472" s="326">
        <f t="shared" si="299"/>
        <v>2.0244596007774027</v>
      </c>
      <c r="AI472" s="326">
        <f t="shared" si="300"/>
        <v>0.8070116290449546</v>
      </c>
      <c r="AJ472" s="326">
        <f t="shared" si="301"/>
        <v>2.2624048270978325</v>
      </c>
      <c r="AK472" s="335">
        <f t="shared" si="302"/>
        <v>0.62076461915452197</v>
      </c>
      <c r="AL472" s="41">
        <f t="shared" si="308"/>
        <v>0.34350760843463846</v>
      </c>
      <c r="AM472" s="8" cm="1">
        <f t="array" ref="AM472">Balance($B$8,$B$11,$B$12,$H$7,B472,AK472,AL472)</f>
        <v>9.1648197355329426</v>
      </c>
      <c r="AN472" s="8" cm="1">
        <f t="array" ref="AN472">getStorageByWaterLevel(B471)</f>
        <v>5.614579154786421</v>
      </c>
    </row>
    <row r="473" spans="2:40" x14ac:dyDescent="0.25">
      <c r="B473" s="326">
        <f t="shared" si="273"/>
        <v>1009.3738704382141</v>
      </c>
      <c r="C473" s="326">
        <f t="shared" si="274"/>
        <v>1007.927792215406</v>
      </c>
      <c r="D473" s="326">
        <f t="shared" si="275"/>
        <v>2.0244596007774027</v>
      </c>
      <c r="E473" s="326">
        <f t="shared" si="305"/>
        <v>19.465367399254241</v>
      </c>
      <c r="F473" s="326">
        <f t="shared" si="276"/>
        <v>19.465367399254241</v>
      </c>
      <c r="G473" s="326">
        <f t="shared" si="277"/>
        <v>44.258616873972095</v>
      </c>
      <c r="H473" s="311">
        <f t="shared" si="278"/>
        <v>0.02</v>
      </c>
      <c r="I473" s="326">
        <f t="shared" si="279"/>
        <v>1.1568625782464552</v>
      </c>
      <c r="J473" s="326">
        <f t="shared" si="304"/>
        <v>42.18</v>
      </c>
      <c r="K473" s="333">
        <f t="shared" si="280"/>
        <v>-1</v>
      </c>
      <c r="L473" s="321">
        <f t="shared" si="281"/>
        <v>2.0044596007774027</v>
      </c>
      <c r="M473" s="321">
        <f t="shared" si="282"/>
        <v>2.0144596007774025</v>
      </c>
      <c r="N473" s="326">
        <f t="shared" si="283"/>
        <v>-2.825740365982421E-2</v>
      </c>
      <c r="O473" s="326">
        <f t="shared" si="284"/>
        <v>1.0016492211610967E-3</v>
      </c>
      <c r="P473" s="330">
        <f t="shared" si="306"/>
        <v>34.096741665170796</v>
      </c>
      <c r="Q473" s="326">
        <f t="shared" si="285"/>
        <v>2.7399084979954296</v>
      </c>
      <c r="R473" s="276">
        <f>IF(H473&gt;0, rate1(1,$L$52,$L$51,$L$54,L473,$L$53,$L$50,P473),"")</f>
        <v>2366.2396020306555</v>
      </c>
      <c r="S473" s="321">
        <f t="shared" si="286"/>
        <v>1.1560102453968635</v>
      </c>
      <c r="T473" s="321">
        <f t="shared" si="287"/>
        <v>0.18112530743056129</v>
      </c>
      <c r="U473" s="326">
        <f t="shared" si="288"/>
        <v>2.0244596007774027</v>
      </c>
      <c r="V473" s="334">
        <f t="shared" si="289"/>
        <v>2.0244596007774027</v>
      </c>
      <c r="W473" s="326">
        <f t="shared" si="290"/>
        <v>2.4659211612609866E-4</v>
      </c>
      <c r="X473" s="326">
        <f t="shared" si="291"/>
        <v>3.4121969595774218</v>
      </c>
      <c r="Y473" s="326">
        <f t="shared" si="307"/>
        <v>34.436101875205928</v>
      </c>
      <c r="Z473" s="107">
        <f>IF(H473&gt;0, rate1(1,$L$52,$L$51,$L$54,U473,$L$53,$L$50,Y473),"")</f>
        <v>2384.1755231638017</v>
      </c>
      <c r="AA473" s="334">
        <f t="shared" si="292"/>
        <v>1.4288288444814581</v>
      </c>
      <c r="AB473" s="334">
        <f t="shared" si="293"/>
        <v>-5.7503621619548243E-4</v>
      </c>
      <c r="AC473" s="326">
        <f t="shared" si="294"/>
        <v>0.18112530743056129</v>
      </c>
      <c r="AD473" s="326">
        <f t="shared" si="295"/>
        <v>-0.11042079256465846</v>
      </c>
      <c r="AE473" s="326">
        <f t="shared" si="296"/>
        <v>-115.07433362885038</v>
      </c>
      <c r="AF473" s="326">
        <f t="shared" si="297"/>
        <v>1009.1644877271237</v>
      </c>
      <c r="AG473" s="326">
        <f t="shared" si="298"/>
        <v>1007.7466669079755</v>
      </c>
      <c r="AH473" s="326">
        <f t="shared" si="299"/>
        <v>2.0045823227419515</v>
      </c>
      <c r="AI473" s="326">
        <f t="shared" si="300"/>
        <v>76.545632688728347</v>
      </c>
      <c r="AJ473" s="326">
        <f t="shared" si="301"/>
        <v>2.2836675028447013</v>
      </c>
      <c r="AK473" s="335">
        <f t="shared" si="302"/>
        <v>0.62080140945083417</v>
      </c>
      <c r="AL473" s="41">
        <f t="shared" si="308"/>
        <v>0.34354164818515159</v>
      </c>
      <c r="AM473" s="8" cm="1">
        <f t="array" ref="AM473">Balance($B$8,$B$11,$B$12,$H$7,B473,AK473,AL473)</f>
        <v>9.1373517316312203</v>
      </c>
      <c r="AN473" s="8" cm="1">
        <f t="array" ref="AN473">getStorageByWaterLevel(B472)</f>
        <v>5.6404715493007789</v>
      </c>
    </row>
    <row r="474" spans="2:40" x14ac:dyDescent="0.25">
      <c r="B474" s="326">
        <f t="shared" si="273"/>
        <v>1009.1644877271237</v>
      </c>
      <c r="C474" s="326">
        <f t="shared" si="274"/>
        <v>1007.7466669079755</v>
      </c>
      <c r="D474" s="326">
        <f t="shared" si="275"/>
        <v>2.0045823227419515</v>
      </c>
      <c r="E474" s="326">
        <f t="shared" si="305"/>
        <v>19.465367399254241</v>
      </c>
      <c r="F474" s="326">
        <f t="shared" si="276"/>
        <v>19.465367399254241</v>
      </c>
      <c r="G474" s="326">
        <f t="shared" si="277"/>
        <v>42.954891776463363</v>
      </c>
      <c r="H474" s="311">
        <f t="shared" si="278"/>
        <v>0.02</v>
      </c>
      <c r="I474" s="326">
        <f t="shared" si="279"/>
        <v>1.1342566553185862</v>
      </c>
      <c r="J474" s="326">
        <f t="shared" si="304"/>
        <v>42.18</v>
      </c>
      <c r="K474" s="333">
        <f t="shared" si="280"/>
        <v>-1</v>
      </c>
      <c r="L474" s="321">
        <f t="shared" si="281"/>
        <v>1.9845823227419515</v>
      </c>
      <c r="M474" s="321">
        <f t="shared" si="282"/>
        <v>1.9945823227419515</v>
      </c>
      <c r="N474" s="326">
        <f t="shared" si="283"/>
        <v>-2.7981661125420221E-2</v>
      </c>
      <c r="O474" s="326">
        <f t="shared" si="284"/>
        <v>1.0016492211610967E-3</v>
      </c>
      <c r="P474" s="330">
        <f t="shared" si="306"/>
        <v>33.647565067349397</v>
      </c>
      <c r="Q474" s="326">
        <f t="shared" si="285"/>
        <v>1.4232713430561645</v>
      </c>
      <c r="R474" s="276">
        <f>IF(H474&gt;0, rate1(1,$L$52,$L$51,$L$54,L474,$L$53,$L$50,P474),"")</f>
        <v>2342.3693295165622</v>
      </c>
      <c r="S474" s="321">
        <f t="shared" si="286"/>
        <v>0.6066199299824222</v>
      </c>
      <c r="T474" s="321">
        <f t="shared" si="287"/>
        <v>-7.113136444398388E-2</v>
      </c>
      <c r="U474" s="326">
        <f t="shared" si="288"/>
        <v>2.0045823227419515</v>
      </c>
      <c r="V474" s="334">
        <f t="shared" si="289"/>
        <v>2.0045823227419515</v>
      </c>
      <c r="W474" s="326">
        <f t="shared" si="290"/>
        <v>2.4177352965182308E-4</v>
      </c>
      <c r="X474" s="326">
        <f t="shared" si="291"/>
        <v>2.0823904685875192</v>
      </c>
      <c r="Y474" s="326">
        <f t="shared" si="307"/>
        <v>33.985800416965162</v>
      </c>
      <c r="Z474" s="107">
        <f>IF(H474&gt;0, rate1(1,$L$52,$L$51,$L$54,U474,$L$53,$L$50,Y474),"")</f>
        <v>2360.3577796245504</v>
      </c>
      <c r="AA474" s="334">
        <f t="shared" si="292"/>
        <v>0.88078248930686687</v>
      </c>
      <c r="AB474" s="334">
        <f t="shared" si="293"/>
        <v>2.0280035059124005E-3</v>
      </c>
      <c r="AC474" s="326">
        <f t="shared" si="294"/>
        <v>2.0280035059124005E-3</v>
      </c>
      <c r="AD474" s="326">
        <f t="shared" si="295"/>
        <v>-9.8619158900329325</v>
      </c>
      <c r="AE474" s="326">
        <f t="shared" si="296"/>
        <v>-106.4845079524722</v>
      </c>
      <c r="AF474" s="326">
        <f t="shared" si="297"/>
        <v>1009.1344780624925</v>
      </c>
      <c r="AG474" s="326">
        <f t="shared" si="298"/>
        <v>1007.7446389044696</v>
      </c>
      <c r="AH474" s="326">
        <f t="shared" si="299"/>
        <v>1.9847028503838196</v>
      </c>
      <c r="AI474" s="326">
        <f t="shared" si="300"/>
        <v>0.86579152158338624</v>
      </c>
      <c r="AJ474" s="326">
        <f t="shared" si="301"/>
        <v>2.2839080004895855</v>
      </c>
      <c r="AK474" s="335">
        <f t="shared" si="302"/>
        <v>0.62418921328138044</v>
      </c>
      <c r="AL474" s="41">
        <f t="shared" si="308"/>
        <v>0.34677034297196213</v>
      </c>
      <c r="AM474" s="8" cm="1">
        <f t="array" ref="AM474">Balance($B$8,$B$11,$B$12,$H$7,B474,AK474,AL474)</f>
        <v>9.299243392025426</v>
      </c>
      <c r="AN474" s="8" cm="1">
        <f t="array" ref="AN474">getStorageByWaterLevel(B473)</f>
        <v>5.6237537996517064</v>
      </c>
    </row>
    <row r="475" spans="2:40" x14ac:dyDescent="0.25">
      <c r="B475" s="326">
        <f t="shared" si="273"/>
        <v>1009.1344780624925</v>
      </c>
      <c r="C475" s="326">
        <f t="shared" si="274"/>
        <v>1007.7446389044696</v>
      </c>
      <c r="D475" s="326">
        <f t="shared" si="275"/>
        <v>1.9847028503838196</v>
      </c>
      <c r="E475" s="326">
        <f t="shared" si="305"/>
        <v>19.465367399254241</v>
      </c>
      <c r="F475" s="326">
        <f t="shared" si="276"/>
        <v>19.465367399254241</v>
      </c>
      <c r="G475" s="326">
        <f t="shared" si="277"/>
        <v>44.274506586974063</v>
      </c>
      <c r="H475" s="311">
        <f t="shared" si="278"/>
        <v>0.02</v>
      </c>
      <c r="I475" s="326">
        <f t="shared" si="279"/>
        <v>1.1118713264182589</v>
      </c>
      <c r="J475" s="326">
        <f t="shared" si="304"/>
        <v>42.18</v>
      </c>
      <c r="K475" s="333">
        <f t="shared" si="280"/>
        <v>1</v>
      </c>
      <c r="L475" s="321">
        <f t="shared" si="281"/>
        <v>2.0047028503838193</v>
      </c>
      <c r="M475" s="321">
        <f t="shared" si="282"/>
        <v>1.9947028503838196</v>
      </c>
      <c r="N475" s="326">
        <f t="shared" si="283"/>
        <v>2.8320991176316479E-2</v>
      </c>
      <c r="O475" s="326">
        <f t="shared" si="284"/>
        <v>1.0016492211610967E-3</v>
      </c>
      <c r="P475" s="330">
        <f t="shared" si="306"/>
        <v>33.875744059944587</v>
      </c>
      <c r="Q475" s="326">
        <f t="shared" si="285"/>
        <v>1.4311763319701925</v>
      </c>
      <c r="R475" s="276">
        <f>IF(H475&gt;0, rate1(1,$L$52,$L$51,$L$54,L475,$L$53,$L$50,P475),"")</f>
        <v>2354.5139092959648</v>
      </c>
      <c r="S475" s="321">
        <f t="shared" si="286"/>
        <v>0.60684283338814515</v>
      </c>
      <c r="T475" s="321">
        <f t="shared" si="287"/>
        <v>7.2034782986103954E-2</v>
      </c>
      <c r="U475" s="326">
        <f t="shared" si="288"/>
        <v>1.9847028503838193</v>
      </c>
      <c r="V475" s="334">
        <f t="shared" si="289"/>
        <v>1.9847028503838193</v>
      </c>
      <c r="W475" s="326">
        <f t="shared" si="290"/>
        <v>2.370019641015908E-4</v>
      </c>
      <c r="X475" s="326">
        <f t="shared" si="291"/>
        <v>0.7785542123867728</v>
      </c>
      <c r="Y475" s="326">
        <f t="shared" si="307"/>
        <v>33.53693840985472</v>
      </c>
      <c r="Z475" s="107">
        <f>IF(H475&gt;0, rate1(1,$L$52,$L$51,$L$54,U475,$L$53,$L$50,Y475),"")</f>
        <v>2336.4674474310923</v>
      </c>
      <c r="AA475" s="334">
        <f t="shared" si="292"/>
        <v>0.33266986847425567</v>
      </c>
      <c r="AB475" s="334">
        <f t="shared" si="293"/>
        <v>3.5514950233061333E-4</v>
      </c>
      <c r="AC475" s="326">
        <f t="shared" si="294"/>
        <v>7.2034782986103954E-2</v>
      </c>
      <c r="AD475" s="326">
        <f t="shared" si="295"/>
        <v>0.27764364895578503</v>
      </c>
      <c r="AE475" s="326">
        <f t="shared" si="296"/>
        <v>273.80983134037814</v>
      </c>
      <c r="AF475" s="326">
        <f t="shared" si="297"/>
        <v>1009.0907642706827</v>
      </c>
      <c r="AG475" s="326">
        <f t="shared" si="298"/>
        <v>1007.6726041214836</v>
      </c>
      <c r="AH475" s="326">
        <f t="shared" si="299"/>
        <v>2.0048221888512581</v>
      </c>
      <c r="AI475" s="326">
        <f t="shared" si="300"/>
        <v>30.594333166476577</v>
      </c>
      <c r="AJ475" s="326">
        <f t="shared" si="301"/>
        <v>2.2924064263691624</v>
      </c>
      <c r="AK475" s="335">
        <f t="shared" si="302"/>
        <v>0.62422640326249101</v>
      </c>
      <c r="AL475" s="41">
        <f t="shared" si="308"/>
        <v>0.34680686205834249</v>
      </c>
      <c r="AM475" s="8" cm="1">
        <f t="array" ref="AM475">Balance($B$8,$B$11,$B$12,$H$7,B475,AK475,AL475)</f>
        <v>9.3291634597497737</v>
      </c>
      <c r="AN475" s="8" cm="1">
        <f t="array" ref="AN475">getStorageByWaterLevel(B474)</f>
        <v>5.7556012739437152</v>
      </c>
    </row>
    <row r="476" spans="2:40" x14ac:dyDescent="0.25">
      <c r="B476" s="326">
        <f t="shared" si="273"/>
        <v>1009.0907642706827</v>
      </c>
      <c r="C476" s="326">
        <f t="shared" si="274"/>
        <v>1007.6726041214836</v>
      </c>
      <c r="D476" s="326">
        <f t="shared" si="275"/>
        <v>2.0048221888512581</v>
      </c>
      <c r="E476" s="326">
        <f t="shared" si="305"/>
        <v>19.465367399254241</v>
      </c>
      <c r="F476" s="326">
        <f t="shared" si="276"/>
        <v>19.465367399254241</v>
      </c>
      <c r="G476" s="326">
        <f t="shared" si="277"/>
        <v>45.621024334244126</v>
      </c>
      <c r="H476" s="311">
        <f t="shared" si="278"/>
        <v>0.02</v>
      </c>
      <c r="I476" s="326">
        <f t="shared" si="279"/>
        <v>1.1345281193593111</v>
      </c>
      <c r="J476" s="326">
        <f t="shared" si="304"/>
        <v>42.18</v>
      </c>
      <c r="K476" s="333">
        <f t="shared" si="280"/>
        <v>1</v>
      </c>
      <c r="L476" s="321">
        <f t="shared" si="281"/>
        <v>2.0248221888512581</v>
      </c>
      <c r="M476" s="321">
        <f t="shared" si="282"/>
        <v>2.0148221888512579</v>
      </c>
      <c r="N476" s="326">
        <f t="shared" si="283"/>
        <v>2.8609798328822489E-2</v>
      </c>
      <c r="O476" s="326">
        <f t="shared" si="284"/>
        <v>1.0016492211610967E-3</v>
      </c>
      <c r="P476" s="330">
        <f t="shared" si="306"/>
        <v>34.331165871111772</v>
      </c>
      <c r="Q476" s="326">
        <f t="shared" si="285"/>
        <v>2.7641686343922984</v>
      </c>
      <c r="R476" s="276">
        <f>IF(H476&gt;0, rate1(1,$L$52,$L$51,$L$54,L476,$L$53,$L$50,P476),"")</f>
        <v>2378.6384363976949</v>
      </c>
      <c r="S476" s="321">
        <f t="shared" si="286"/>
        <v>1.160166830203206</v>
      </c>
      <c r="T476" s="321">
        <f t="shared" si="287"/>
        <v>-0.17862498928476528</v>
      </c>
      <c r="U476" s="326">
        <f t="shared" si="288"/>
        <v>2.0048221888512581</v>
      </c>
      <c r="V476" s="334">
        <f t="shared" si="289"/>
        <v>2.0048221888512581</v>
      </c>
      <c r="W476" s="326">
        <f t="shared" si="290"/>
        <v>2.4183139382039087E-4</v>
      </c>
      <c r="X476" s="326">
        <f t="shared" si="291"/>
        <v>2.0982815363845759</v>
      </c>
      <c r="Y476" s="326">
        <f t="shared" si="307"/>
        <v>33.991225507685677</v>
      </c>
      <c r="Z476" s="107">
        <f>IF(H476&gt;0, rate1(1,$L$52,$L$51,$L$54,U476,$L$53,$L$50,Y476),"")</f>
        <v>2360.6456148865377</v>
      </c>
      <c r="AA476" s="334">
        <f t="shared" si="292"/>
        <v>0.88739567288096832</v>
      </c>
      <c r="AB476" s="334">
        <f t="shared" si="293"/>
        <v>2.1476207887176127E-3</v>
      </c>
      <c r="AC476" s="326">
        <f t="shared" si="294"/>
        <v>2.1476207887176127E-3</v>
      </c>
      <c r="AD476" s="326">
        <f t="shared" si="295"/>
        <v>9.3126310310780696</v>
      </c>
      <c r="AE476" s="326">
        <f t="shared" si="296"/>
        <v>243.58842319393466</v>
      </c>
      <c r="AF476" s="326">
        <f t="shared" si="297"/>
        <v>1009.1172264482228</v>
      </c>
      <c r="AG476" s="326">
        <f t="shared" si="298"/>
        <v>1007.6704565006949</v>
      </c>
      <c r="AH476" s="326">
        <f t="shared" si="299"/>
        <v>2.0249437382546502</v>
      </c>
      <c r="AI476" s="326">
        <f t="shared" si="300"/>
        <v>0.90287819950057457</v>
      </c>
      <c r="AJ476" s="326">
        <f t="shared" si="301"/>
        <v>2.2926572258690237</v>
      </c>
      <c r="AK476" s="335">
        <f t="shared" si="302"/>
        <v>0.62558095226779431</v>
      </c>
      <c r="AL476" s="41">
        <f t="shared" si="308"/>
        <v>0.34809733103130447</v>
      </c>
      <c r="AM476" s="8" cm="1">
        <f t="array" ref="AM476">Balance($B$8,$B$11,$B$12,$H$7,B476,AK476,AL476)</f>
        <v>9.3534481075940565</v>
      </c>
      <c r="AN476" s="8" cm="1">
        <f t="array" ref="AN476">getStorageByWaterLevel(B475)</f>
        <v>5.7746233379960179</v>
      </c>
    </row>
    <row r="477" spans="2:40" x14ac:dyDescent="0.25">
      <c r="B477" s="326">
        <f t="shared" si="273"/>
        <v>1009.1172264482228</v>
      </c>
      <c r="C477" s="326">
        <f t="shared" si="274"/>
        <v>1007.6704565006949</v>
      </c>
      <c r="D477" s="326">
        <f t="shared" si="275"/>
        <v>2.0249437382546502</v>
      </c>
      <c r="E477" s="326">
        <f t="shared" si="305"/>
        <v>19.465367399254241</v>
      </c>
      <c r="F477" s="326">
        <f t="shared" si="276"/>
        <v>19.465367399254241</v>
      </c>
      <c r="G477" s="326">
        <f t="shared" si="277"/>
        <v>44.290695563989914</v>
      </c>
      <c r="H477" s="311">
        <f t="shared" si="278"/>
        <v>0.02</v>
      </c>
      <c r="I477" s="326">
        <f t="shared" si="279"/>
        <v>1.1574159580223751</v>
      </c>
      <c r="J477" s="326">
        <f t="shared" si="304"/>
        <v>42.18</v>
      </c>
      <c r="K477" s="333">
        <f t="shared" si="280"/>
        <v>-1</v>
      </c>
      <c r="L477" s="321">
        <f t="shared" si="281"/>
        <v>2.0049437382546502</v>
      </c>
      <c r="M477" s="321">
        <f t="shared" si="282"/>
        <v>2.01494373825465</v>
      </c>
      <c r="N477" s="326">
        <f t="shared" si="283"/>
        <v>-2.82641191419577E-2</v>
      </c>
      <c r="O477" s="326">
        <f t="shared" si="284"/>
        <v>1.0016492211610967E-3</v>
      </c>
      <c r="P477" s="330">
        <f t="shared" si="306"/>
        <v>34.107700541205766</v>
      </c>
      <c r="Q477" s="326">
        <f t="shared" si="285"/>
        <v>2.7723032476890452</v>
      </c>
      <c r="R477" s="276">
        <f>IF(H477&gt;0, rate1(1,$L$52,$L$51,$L$54,L477,$L$53,$L$50,P477),"")</f>
        <v>2366.820122249685</v>
      </c>
      <c r="S477" s="321">
        <f t="shared" si="286"/>
        <v>1.1693912049107369</v>
      </c>
      <c r="T477" s="321">
        <f t="shared" si="287"/>
        <v>0.16685706413654641</v>
      </c>
      <c r="U477" s="326">
        <f t="shared" si="288"/>
        <v>2.0249437382546502</v>
      </c>
      <c r="V477" s="334">
        <f t="shared" si="289"/>
        <v>2.0249437382546502</v>
      </c>
      <c r="W477" s="326">
        <f t="shared" si="290"/>
        <v>2.4671007230514519E-4</v>
      </c>
      <c r="X477" s="326">
        <f t="shared" si="291"/>
        <v>3.4449140909509239</v>
      </c>
      <c r="Y477" s="326">
        <f t="shared" si="307"/>
        <v>34.447088056081661</v>
      </c>
      <c r="Z477" s="107">
        <f>IF(H477&gt;0, rate1(1,$L$52,$L$51,$L$54,U477,$L$53,$L$50,Y477),"")</f>
        <v>2384.7547582757475</v>
      </c>
      <c r="AA477" s="334">
        <f t="shared" si="292"/>
        <v>1.442178491644861</v>
      </c>
      <c r="AB477" s="334">
        <f t="shared" si="293"/>
        <v>-5.579422721069216E-4</v>
      </c>
      <c r="AC477" s="326">
        <f t="shared" si="294"/>
        <v>0.16685706413654641</v>
      </c>
      <c r="AD477" s="326">
        <f t="shared" si="295"/>
        <v>-0.1198630702481564</v>
      </c>
      <c r="AE477" s="326">
        <f t="shared" si="296"/>
        <v>-111.62405474732718</v>
      </c>
      <c r="AF477" s="326">
        <f t="shared" si="297"/>
        <v>1008.9221052649443</v>
      </c>
      <c r="AG477" s="326">
        <f t="shared" si="298"/>
        <v>1007.5035994365583</v>
      </c>
      <c r="AH477" s="326">
        <f t="shared" si="299"/>
        <v>2.0050665135412968</v>
      </c>
      <c r="AI477" s="326">
        <f t="shared" si="300"/>
        <v>70.498413701987289</v>
      </c>
      <c r="AJ477" s="326">
        <f t="shared" si="301"/>
        <v>2.31224011856402</v>
      </c>
      <c r="AK477" s="335">
        <f t="shared" si="302"/>
        <v>0.62562214249610459</v>
      </c>
      <c r="AL477" s="41">
        <f t="shared" si="308"/>
        <v>0.34813541443375939</v>
      </c>
      <c r="AM477" s="8" cm="1">
        <f t="array" ref="AM477">Balance($B$8,$B$11,$B$12,$H$7,B477,AK477,AL477)</f>
        <v>9.3259594367576319</v>
      </c>
      <c r="AN477" s="8" cm="1">
        <f t="array" ref="AN477">getStorageByWaterLevel(B476)</f>
        <v>5.8023880801723067</v>
      </c>
    </row>
    <row r="478" spans="2:40" x14ac:dyDescent="0.25">
      <c r="B478" s="326">
        <f t="shared" si="273"/>
        <v>1008.9221052649443</v>
      </c>
      <c r="C478" s="326">
        <f t="shared" si="274"/>
        <v>1007.5035994365583</v>
      </c>
      <c r="D478" s="326">
        <f t="shared" si="275"/>
        <v>2.0050665135412968</v>
      </c>
      <c r="E478" s="326">
        <f t="shared" si="305"/>
        <v>19.465367399254241</v>
      </c>
      <c r="F478" s="326">
        <f t="shared" si="276"/>
        <v>19.465367399254241</v>
      </c>
      <c r="G478" s="326">
        <f t="shared" si="277"/>
        <v>42.986340927693284</v>
      </c>
      <c r="H478" s="311">
        <f t="shared" si="278"/>
        <v>0.02</v>
      </c>
      <c r="I478" s="326">
        <f t="shared" si="279"/>
        <v>1.1348046627088479</v>
      </c>
      <c r="J478" s="326">
        <f t="shared" si="304"/>
        <v>42.18</v>
      </c>
      <c r="K478" s="333">
        <f t="shared" si="280"/>
        <v>-1</v>
      </c>
      <c r="L478" s="321">
        <f t="shared" si="281"/>
        <v>1.9850665135412968</v>
      </c>
      <c r="M478" s="321">
        <f t="shared" si="282"/>
        <v>1.9950665135412968</v>
      </c>
      <c r="N478" s="326">
        <f t="shared" si="283"/>
        <v>-2.7988378505333866E-2</v>
      </c>
      <c r="O478" s="326">
        <f t="shared" si="284"/>
        <v>1.0016492211610967E-3</v>
      </c>
      <c r="P478" s="330">
        <f t="shared" si="306"/>
        <v>33.658488822909042</v>
      </c>
      <c r="Q478" s="326">
        <f t="shared" si="285"/>
        <v>1.4550335241212977</v>
      </c>
      <c r="R478" s="276">
        <f>IF(H478&gt;0, rate1(1,$L$52,$L$51,$L$54,L478,$L$53,$L$50,P478),"")</f>
        <v>2342.9516138374943</v>
      </c>
      <c r="S478" s="321">
        <f t="shared" si="286"/>
        <v>0.62000333021719078</v>
      </c>
      <c r="T478" s="321">
        <f t="shared" si="287"/>
        <v>-7.365427313173796E-2</v>
      </c>
      <c r="U478" s="326">
        <f t="shared" si="288"/>
        <v>2.0050665135412968</v>
      </c>
      <c r="V478" s="334">
        <f t="shared" si="289"/>
        <v>2.0050665135412968</v>
      </c>
      <c r="W478" s="326">
        <f t="shared" si="290"/>
        <v>2.4189034067534365E-4</v>
      </c>
      <c r="X478" s="326">
        <f t="shared" si="291"/>
        <v>2.1144718937133504</v>
      </c>
      <c r="Y478" s="326">
        <f t="shared" si="307"/>
        <v>33.996751661730158</v>
      </c>
      <c r="Z478" s="107">
        <f>IF(H478&gt;0, rate1(1,$L$52,$L$51,$L$54,U478,$L$53,$L$50,Y478),"")</f>
        <v>2360.9387898967052</v>
      </c>
      <c r="AA478" s="334">
        <f t="shared" si="292"/>
        <v>0.89413178041820696</v>
      </c>
      <c r="AB478" s="334">
        <f t="shared" si="293"/>
        <v>2.2848248665262656E-3</v>
      </c>
      <c r="AC478" s="326">
        <f t="shared" si="294"/>
        <v>2.2848248665262656E-3</v>
      </c>
      <c r="AD478" s="326">
        <f t="shared" si="295"/>
        <v>-8.7534061332267488</v>
      </c>
      <c r="AE478" s="326">
        <f t="shared" si="296"/>
        <v>-102.08639756674059</v>
      </c>
      <c r="AF478" s="326">
        <f t="shared" si="297"/>
        <v>1008.8918320615725</v>
      </c>
      <c r="AG478" s="326">
        <f t="shared" si="298"/>
        <v>1007.5013146116918</v>
      </c>
      <c r="AH478" s="326">
        <f t="shared" si="299"/>
        <v>1.985187094753557</v>
      </c>
      <c r="AI478" s="326">
        <f t="shared" si="300"/>
        <v>0.97519080335764019</v>
      </c>
      <c r="AJ478" s="326">
        <f t="shared" si="301"/>
        <v>2.312511004898286</v>
      </c>
      <c r="AK478" s="335">
        <f t="shared" si="302"/>
        <v>0.62874456627512354</v>
      </c>
      <c r="AL478" s="41">
        <f t="shared" si="308"/>
        <v>0.3511090375237092</v>
      </c>
      <c r="AM478" s="8" cm="1">
        <f t="array" ref="AM478">Balance($B$8,$B$11,$B$12,$H$7,B478,AK478,AL478)</f>
        <v>9.4779953466061553</v>
      </c>
      <c r="AN478" s="8" cm="1">
        <f t="array" ref="AN478">getStorageByWaterLevel(B477)</f>
        <v>5.7855727228664362</v>
      </c>
    </row>
    <row r="479" spans="2:40" x14ac:dyDescent="0.25">
      <c r="B479" s="326">
        <f t="shared" si="273"/>
        <v>1008.8918320615725</v>
      </c>
      <c r="C479" s="326">
        <f t="shared" si="274"/>
        <v>1007.5013146116918</v>
      </c>
      <c r="D479" s="326">
        <f t="shared" si="275"/>
        <v>1.985187094753557</v>
      </c>
      <c r="E479" s="326">
        <f t="shared" si="305"/>
        <v>19.465367399254241</v>
      </c>
      <c r="F479" s="326">
        <f t="shared" si="276"/>
        <v>19.465367399254241</v>
      </c>
      <c r="G479" s="326">
        <f t="shared" si="277"/>
        <v>44.306600039379497</v>
      </c>
      <c r="H479" s="311">
        <f t="shared" si="278"/>
        <v>0.02</v>
      </c>
      <c r="I479" s="326">
        <f t="shared" si="279"/>
        <v>1.1124139599045522</v>
      </c>
      <c r="J479" s="326">
        <f t="shared" si="304"/>
        <v>42.18</v>
      </c>
      <c r="K479" s="333">
        <f t="shared" si="280"/>
        <v>1</v>
      </c>
      <c r="L479" s="321">
        <f t="shared" si="281"/>
        <v>2.0051870947535568</v>
      </c>
      <c r="M479" s="321">
        <f t="shared" si="282"/>
        <v>1.995187094753557</v>
      </c>
      <c r="N479" s="326">
        <f t="shared" si="283"/>
        <v>2.832794178892506E-2</v>
      </c>
      <c r="O479" s="326">
        <f t="shared" si="284"/>
        <v>1.0016492211610967E-3</v>
      </c>
      <c r="P479" s="330">
        <f t="shared" si="306"/>
        <v>33.886687522749554</v>
      </c>
      <c r="Q479" s="326">
        <f t="shared" si="285"/>
        <v>1.462945866718556</v>
      </c>
      <c r="R479" s="276">
        <f>IF(H479&gt;0, rate1(1,$L$52,$L$51,$L$54,L479,$L$53,$L$50,P479),"")</f>
        <v>2355.0953952840018</v>
      </c>
      <c r="S479" s="321">
        <f t="shared" si="286"/>
        <v>0.62016049155446695</v>
      </c>
      <c r="T479" s="321">
        <f t="shared" si="287"/>
        <v>7.4578713269862859E-2</v>
      </c>
      <c r="U479" s="326">
        <f t="shared" si="288"/>
        <v>1.9851870947535568</v>
      </c>
      <c r="V479" s="334">
        <f t="shared" si="289"/>
        <v>1.9851870947535568</v>
      </c>
      <c r="W479" s="326">
        <f t="shared" si="290"/>
        <v>2.3711762964717664E-4</v>
      </c>
      <c r="X479" s="326">
        <f t="shared" si="291"/>
        <v>0.81000604504374962</v>
      </c>
      <c r="Y479" s="326">
        <f t="shared" si="307"/>
        <v>33.547854472613281</v>
      </c>
      <c r="Z479" s="107">
        <f>IF(H479&gt;0, rate1(1,$L$52,$L$51,$L$54,U479,$L$53,$L$50,Y479),"")</f>
        <v>2337.0502189577269</v>
      </c>
      <c r="AA479" s="334">
        <f t="shared" si="292"/>
        <v>0.34602267375618428</v>
      </c>
      <c r="AB479" s="334">
        <f t="shared" si="293"/>
        <v>3.62577753282496E-4</v>
      </c>
      <c r="AC479" s="326">
        <f t="shared" si="294"/>
        <v>7.4578713269862859E-2</v>
      </c>
      <c r="AD479" s="326">
        <f t="shared" si="295"/>
        <v>0.26817303655575364</v>
      </c>
      <c r="AE479" s="326">
        <f t="shared" si="296"/>
        <v>234.74275029531745</v>
      </c>
      <c r="AF479" s="326">
        <f t="shared" si="297"/>
        <v>1008.8455812900916</v>
      </c>
      <c r="AG479" s="326">
        <f t="shared" si="298"/>
        <v>1007.426735898422</v>
      </c>
      <c r="AH479" s="326">
        <f t="shared" si="299"/>
        <v>2.0053064865519357</v>
      </c>
      <c r="AI479" s="326">
        <f t="shared" si="300"/>
        <v>31.666960675649989</v>
      </c>
      <c r="AJ479" s="326">
        <f t="shared" si="301"/>
        <v>2.3213073828637443</v>
      </c>
      <c r="AK479" s="335">
        <f t="shared" si="302"/>
        <v>0.6287864861594662</v>
      </c>
      <c r="AL479" s="41">
        <f t="shared" si="308"/>
        <v>0.3511501710717948</v>
      </c>
      <c r="AM479" s="8" cm="1">
        <f t="array" ref="AM479">Balance($B$8,$B$11,$B$12,$H$7,B479,AK479,AL479)</f>
        <v>9.5082890343325879</v>
      </c>
      <c r="AN479" s="8" cm="1">
        <f t="array" ref="AN479">getStorageByWaterLevel(B478)</f>
        <v>5.9101352718808196</v>
      </c>
    </row>
    <row r="480" spans="2:40" x14ac:dyDescent="0.25">
      <c r="B480" s="326">
        <f t="shared" ref="B480:B543" si="309">IF(H480&gt;0, AF479,"")</f>
        <v>1008.8455812900916</v>
      </c>
      <c r="C480" s="326">
        <f t="shared" ref="C480:C543" si="310">IF(H480&gt;0, AG479,"")</f>
        <v>1007.426735898422</v>
      </c>
      <c r="D480" s="326">
        <f t="shared" ref="D480:D543" si="311">IF(H480&gt;0, AH479,"")</f>
        <v>2.0053064865519357</v>
      </c>
      <c r="E480" s="326">
        <f t="shared" si="305"/>
        <v>19.465367399254241</v>
      </c>
      <c r="F480" s="326">
        <f t="shared" ref="F480:F543" si="312">IF(H480&gt;0, (E480+E479)/2,"")</f>
        <v>19.465367399254241</v>
      </c>
      <c r="G480" s="326">
        <f t="shared" ref="G480:G543" si="313">IF(H480&gt;0, F480*$S$53*$C$55*(B480-C480+N480)^1.5,"")</f>
        <v>45.653768748228138</v>
      </c>
      <c r="H480" s="311">
        <f t="shared" ref="H480:H543" si="314">dv(S479)</f>
        <v>0.02</v>
      </c>
      <c r="I480" s="326">
        <f t="shared" ref="I480:I543" si="315">IF(H480&gt;0, (B480-C480)*B$19,"")</f>
        <v>1.1350763133356849</v>
      </c>
      <c r="J480" s="326">
        <f t="shared" si="304"/>
        <v>42.18</v>
      </c>
      <c r="K480" s="333">
        <f t="shared" ref="K480:K543" si="316">IF(H480&gt;0, IF((1-S479-0.015)&gt;0,1,-1),"")</f>
        <v>1</v>
      </c>
      <c r="L480" s="321">
        <f t="shared" ref="L480:L543" si="317">IF(H480&gt;0, D480+K480*H480,"")</f>
        <v>2.0253064865519357</v>
      </c>
      <c r="M480" s="321">
        <f t="shared" ref="M480:M543" si="318">IF(H480&gt;0, (D480+L480)/2,"")</f>
        <v>2.0153064865519354</v>
      </c>
      <c r="N480" s="326">
        <f t="shared" ref="N480:N543" si="319">IF(H480&gt;0, 2*($P$53*M480/$S$52/$S$51)^2-(B480-C480)*2,"")</f>
        <v>2.861675087942972E-2</v>
      </c>
      <c r="O480" s="326">
        <f t="shared" ref="O480:O543" si="320">IF(WH(B479,$F$51,$F$52,$F$53)&gt;0,WH(B479,$F$51,$F$52,$F$53),O479)</f>
        <v>1.0016492211610967E-3</v>
      </c>
      <c r="P480" s="330">
        <f t="shared" si="306"/>
        <v>34.34214719253751</v>
      </c>
      <c r="Q480" s="326">
        <f t="shared" ref="Q480:Q543" si="321">IF(H480&gt;0, M480/$S$54*(B480-C480+N480/2)*E480-J480,"")</f>
        <v>2.7965857727268713</v>
      </c>
      <c r="R480" s="276">
        <f>IF(H480&gt;0, rate1(1,$L$52,$L$51,$L$54,L480,$L$53,$L$50,P480),"")</f>
        <v>2379.2182574870967</v>
      </c>
      <c r="S480" s="321">
        <f t="shared" ref="S480:S543" si="322">IF(H480&gt;0, Q480/O480/R480,"")</f>
        <v>1.1734867826859721</v>
      </c>
      <c r="T480" s="321">
        <f t="shared" ref="T480:T543" si="323">IF(H480&gt;0, N480/(1-S480),"")</f>
        <v>-0.16495061143204678</v>
      </c>
      <c r="U480" s="326">
        <f t="shared" ref="U480:U543" si="324">L480-K480*H480</f>
        <v>2.0053064865519357</v>
      </c>
      <c r="V480" s="334">
        <f t="shared" ref="V480:V543" si="325">IF(H480&gt;0, (D480+U480)/2,"")</f>
        <v>2.0053064865519357</v>
      </c>
      <c r="W480" s="326">
        <f t="shared" ref="W480:W543" si="326">IF(H480&gt;0, 2*($P$53*V480/$S$52/$S$51)^2-(B480-C480)*2,"")</f>
        <v>2.4194824461654107E-4</v>
      </c>
      <c r="X480" s="326">
        <f t="shared" ref="X480:X543" si="327">IF(H480&gt;0, V480/$S$54*(B480-C480+W480/2)*F480-J480,"")</f>
        <v>2.1303777251535152</v>
      </c>
      <c r="Y480" s="326">
        <f t="shared" si="307"/>
        <v>34.002179608106744</v>
      </c>
      <c r="Z480" s="107">
        <f>IF(H480&gt;0, rate1(1,$L$52,$L$51,$L$54,U480,$L$53,$L$50,Y480),"")</f>
        <v>2361.2267328620737</v>
      </c>
      <c r="AA480" s="334">
        <f t="shared" ref="AA480:AA543" si="328">IF(H480&gt;0, X480/O480/Z480,"")</f>
        <v>0.90074791059502901</v>
      </c>
      <c r="AB480" s="334">
        <f t="shared" ref="AB480:AB543" si="329">IF(H480&gt;0, W480/(1-AA480),"")</f>
        <v>2.437714370216807E-3</v>
      </c>
      <c r="AC480" s="326">
        <f t="shared" ref="AC480:AC543" si="330">IF(H480&gt;0, delta_z(N480,S480,H480,AE479,AB480),"")</f>
        <v>2.437714370216807E-3</v>
      </c>
      <c r="AD480" s="326">
        <f t="shared" ref="AD480:AD543" si="331">IF(H480&gt;0, H480/AC480*K480,"")</f>
        <v>8.2044066541812395</v>
      </c>
      <c r="AE480" s="326">
        <f t="shared" ref="AE480:AE543" si="332">IF(H480&gt;0, (AD480-AD479)/(AC480+AC479)*2,"")</f>
        <v>206.09196922801536</v>
      </c>
      <c r="AF480" s="326">
        <f t="shared" ref="AF480:AF543" si="333">IF(H480&gt;0, B480-(AC480-N480),"")</f>
        <v>1008.8717603266008</v>
      </c>
      <c r="AG480" s="326">
        <f t="shared" ref="AG480:AG543" si="334">IF(H480&gt;0, C480-AC480,"")</f>
        <v>1007.4242981840517</v>
      </c>
      <c r="AH480" s="326">
        <f t="shared" ref="AH480:AH543" si="335">IF(H480&gt;0, $S$54*$S$53*$C$55*SQRT(AF480-AG480),"")</f>
        <v>2.0254280890539729</v>
      </c>
      <c r="AI480" s="326">
        <f t="shared" ref="AI480:AI543" si="336">IF(H480&gt;0, AC480/R480*1000000,"")</f>
        <v>1.0245862743132668</v>
      </c>
      <c r="AJ480" s="326">
        <f t="shared" ref="AJ480:AJ543" si="337">IF(H480&gt;0, AJ479+AI480/3600,"")</f>
        <v>2.3215919901621644</v>
      </c>
      <c r="AK480" s="335">
        <f t="shared" ref="AK480:AK543" si="338">IF(H480&gt;0, AK479+AI479*G479/1000000,"")</f>
        <v>0.63018954152058493</v>
      </c>
      <c r="AL480" s="41">
        <f t="shared" si="308"/>
        <v>0.35248588347309373</v>
      </c>
      <c r="AM480" s="8" cm="1">
        <f t="array" ref="AM480">Balance($B$8,$B$11,$B$12,$H$7,B480,AK480,AL480)</f>
        <v>9.5344647545922605</v>
      </c>
      <c r="AN480" s="8" cm="1">
        <f t="array" ref="AN480">getStorageByWaterLevel(B479)</f>
        <v>5.9295800634716089</v>
      </c>
    </row>
    <row r="481" spans="2:40" x14ac:dyDescent="0.25">
      <c r="B481" s="326">
        <f t="shared" si="309"/>
        <v>1008.8717603266008</v>
      </c>
      <c r="C481" s="326">
        <f t="shared" si="310"/>
        <v>1007.4242981840517</v>
      </c>
      <c r="D481" s="326">
        <f t="shared" si="311"/>
        <v>2.0254280890539729</v>
      </c>
      <c r="E481" s="326">
        <f t="shared" si="305"/>
        <v>19.465367399254241</v>
      </c>
      <c r="F481" s="326">
        <f t="shared" si="312"/>
        <v>19.465367399254241</v>
      </c>
      <c r="G481" s="326">
        <f t="shared" si="313"/>
        <v>44.322803895173649</v>
      </c>
      <c r="H481" s="311">
        <f t="shared" si="314"/>
        <v>0.02</v>
      </c>
      <c r="I481" s="326">
        <f t="shared" si="315"/>
        <v>1.1579697140392455</v>
      </c>
      <c r="J481" s="326">
        <f t="shared" si="304"/>
        <v>42.18</v>
      </c>
      <c r="K481" s="333">
        <f t="shared" si="316"/>
        <v>-1</v>
      </c>
      <c r="L481" s="321">
        <f t="shared" si="317"/>
        <v>2.0054280890539729</v>
      </c>
      <c r="M481" s="321">
        <f t="shared" si="318"/>
        <v>2.0154280890539731</v>
      </c>
      <c r="N481" s="326">
        <f t="shared" si="319"/>
        <v>-2.8270837554861039E-2</v>
      </c>
      <c r="O481" s="326">
        <f t="shared" si="320"/>
        <v>1.0016492211610967E-3</v>
      </c>
      <c r="P481" s="330">
        <f t="shared" si="306"/>
        <v>34.118665128271807</v>
      </c>
      <c r="Q481" s="326">
        <f t="shared" si="321"/>
        <v>2.8047278524830759</v>
      </c>
      <c r="R481" s="276">
        <f>IF(H481&gt;0, rate1(1,$L$52,$L$51,$L$54,L481,$L$53,$L$50,P481),"")</f>
        <v>2367.4008566416242</v>
      </c>
      <c r="S481" s="321">
        <f t="shared" si="322"/>
        <v>1.1827780851756022</v>
      </c>
      <c r="T481" s="321">
        <f t="shared" si="323"/>
        <v>0.15467301524523638</v>
      </c>
      <c r="U481" s="326">
        <f t="shared" si="324"/>
        <v>2.0254280890539729</v>
      </c>
      <c r="V481" s="334">
        <f t="shared" si="325"/>
        <v>2.0254280890539729</v>
      </c>
      <c r="W481" s="326">
        <f t="shared" si="326"/>
        <v>2.468281086831503E-4</v>
      </c>
      <c r="X481" s="326">
        <f t="shared" si="327"/>
        <v>3.4776612968019478</v>
      </c>
      <c r="Y481" s="326">
        <f t="shared" si="307"/>
        <v>34.45807995563726</v>
      </c>
      <c r="Z481" s="107">
        <f>IF(H481&gt;0, rate1(1,$L$52,$L$51,$L$54,U481,$L$53,$L$50,Y481),"")</f>
        <v>2385.3342067276026</v>
      </c>
      <c r="AA481" s="334">
        <f t="shared" si="328"/>
        <v>1.4555341125073389</v>
      </c>
      <c r="AB481" s="334">
        <f t="shared" si="329"/>
        <v>-5.4184330417005554E-4</v>
      </c>
      <c r="AC481" s="326">
        <f t="shared" si="330"/>
        <v>0.15467301524523638</v>
      </c>
      <c r="AD481" s="326">
        <f t="shared" si="331"/>
        <v>-0.12930503726386727</v>
      </c>
      <c r="AE481" s="326">
        <f t="shared" si="332"/>
        <v>-106.08711081468257</v>
      </c>
      <c r="AF481" s="326">
        <f t="shared" si="333"/>
        <v>1008.6888164738007</v>
      </c>
      <c r="AG481" s="326">
        <f t="shared" si="334"/>
        <v>1007.2696251688066</v>
      </c>
      <c r="AH481" s="326">
        <f t="shared" si="335"/>
        <v>2.0055509176802597</v>
      </c>
      <c r="AI481" s="326">
        <f t="shared" si="336"/>
        <v>65.334527024145075</v>
      </c>
      <c r="AJ481" s="326">
        <f t="shared" si="337"/>
        <v>2.3397404698910935</v>
      </c>
      <c r="AK481" s="335">
        <f t="shared" si="338"/>
        <v>0.630236317745415</v>
      </c>
      <c r="AL481" s="41">
        <f t="shared" si="308"/>
        <v>0.35252910052214426</v>
      </c>
      <c r="AM481" s="8" cm="1">
        <f t="array" ref="AM481">Balance($B$8,$B$11,$B$12,$H$7,B481,AK481,AL481)</f>
        <v>9.5070123119687224</v>
      </c>
      <c r="AN481" s="8" cm="1">
        <f t="array" ref="AN481">getStorageByWaterLevel(B480)</f>
        <v>5.9593490415658898</v>
      </c>
    </row>
    <row r="482" spans="2:40" x14ac:dyDescent="0.25">
      <c r="B482" s="326">
        <f t="shared" si="309"/>
        <v>1008.6888164738007</v>
      </c>
      <c r="C482" s="326">
        <f t="shared" si="310"/>
        <v>1007.2696251688066</v>
      </c>
      <c r="D482" s="326">
        <f t="shared" si="311"/>
        <v>2.0055509176802597</v>
      </c>
      <c r="E482" s="326">
        <f t="shared" si="305"/>
        <v>19.465367399254241</v>
      </c>
      <c r="F482" s="326">
        <f t="shared" si="312"/>
        <v>19.465367399254241</v>
      </c>
      <c r="G482" s="326">
        <f t="shared" si="313"/>
        <v>43.017819291961466</v>
      </c>
      <c r="H482" s="311">
        <f t="shared" si="314"/>
        <v>0.02</v>
      </c>
      <c r="I482" s="326">
        <f t="shared" si="315"/>
        <v>1.1353530439952919</v>
      </c>
      <c r="J482" s="326">
        <f t="shared" si="304"/>
        <v>42.18</v>
      </c>
      <c r="K482" s="333">
        <f t="shared" si="316"/>
        <v>-1</v>
      </c>
      <c r="L482" s="321">
        <f t="shared" si="317"/>
        <v>1.9855509176802597</v>
      </c>
      <c r="M482" s="321">
        <f t="shared" si="318"/>
        <v>1.9955509176802597</v>
      </c>
      <c r="N482" s="326">
        <f t="shared" si="319"/>
        <v>-2.7995098816764763E-2</v>
      </c>
      <c r="O482" s="326">
        <f t="shared" si="320"/>
        <v>1.0016492211610967E-3</v>
      </c>
      <c r="P482" s="330">
        <f t="shared" si="306"/>
        <v>33.66941827994615</v>
      </c>
      <c r="Q482" s="326">
        <f t="shared" si="321"/>
        <v>1.4868251308630107</v>
      </c>
      <c r="R482" s="276">
        <f>IF(H482&gt;0, rate1(1,$L$52,$L$51,$L$54,L482,$L$53,$L$50,P482),"")</f>
        <v>2343.5341134561995</v>
      </c>
      <c r="S482" s="321">
        <f t="shared" si="322"/>
        <v>0.63339255711006925</v>
      </c>
      <c r="T482" s="321">
        <f t="shared" si="323"/>
        <v>-7.6362603541494212E-2</v>
      </c>
      <c r="U482" s="326">
        <f t="shared" si="324"/>
        <v>2.0055509176802597</v>
      </c>
      <c r="V482" s="334">
        <f t="shared" si="325"/>
        <v>2.0055509176802597</v>
      </c>
      <c r="W482" s="326">
        <f t="shared" si="326"/>
        <v>2.4200723139777836E-4</v>
      </c>
      <c r="X482" s="326">
        <f t="shared" si="327"/>
        <v>2.1465829625234676</v>
      </c>
      <c r="Y482" s="326">
        <f t="shared" si="307"/>
        <v>34.007708615628168</v>
      </c>
      <c r="Z482" s="107">
        <f>IF(H482&gt;0, rate1(1,$L$52,$L$51,$L$54,U482,$L$53,$L$50,Y482),"")</f>
        <v>2361.5200146263242</v>
      </c>
      <c r="AA482" s="334">
        <f t="shared" si="328"/>
        <v>0.90748695253376954</v>
      </c>
      <c r="AB482" s="334">
        <f t="shared" si="329"/>
        <v>2.6159254075606682E-3</v>
      </c>
      <c r="AC482" s="326">
        <f t="shared" si="330"/>
        <v>2.6159254075606682E-3</v>
      </c>
      <c r="AD482" s="326">
        <f t="shared" si="331"/>
        <v>-7.6454779414562353</v>
      </c>
      <c r="AE482" s="326">
        <f t="shared" si="332"/>
        <v>-95.571536981531679</v>
      </c>
      <c r="AF482" s="326">
        <f t="shared" si="333"/>
        <v>1008.6582054495764</v>
      </c>
      <c r="AG482" s="326">
        <f t="shared" si="334"/>
        <v>1007.267009243399</v>
      </c>
      <c r="AH482" s="326">
        <f t="shared" si="335"/>
        <v>1.9856715524805917</v>
      </c>
      <c r="AI482" s="326">
        <f t="shared" si="336"/>
        <v>1.1162309917062616</v>
      </c>
      <c r="AJ482" s="326">
        <f t="shared" si="337"/>
        <v>2.3400505340554565</v>
      </c>
      <c r="AK482" s="335">
        <f t="shared" si="338"/>
        <v>0.63313212717429013</v>
      </c>
      <c r="AL482" s="41">
        <f t="shared" si="308"/>
        <v>0.35528491087202269</v>
      </c>
      <c r="AM482" s="8" cm="1">
        <f t="array" ref="AM482">Balance($B$8,$B$11,$B$12,$H$7,B482,AK482,AL482)</f>
        <v>9.650621090964254</v>
      </c>
      <c r="AN482" s="8" cm="1">
        <f t="array" ref="AN482">getStorageByWaterLevel(B481)</f>
        <v>5.9424899423049293</v>
      </c>
    </row>
    <row r="483" spans="2:40" x14ac:dyDescent="0.25">
      <c r="B483" s="326">
        <f t="shared" si="309"/>
        <v>1008.6582054495764</v>
      </c>
      <c r="C483" s="326">
        <f t="shared" si="310"/>
        <v>1007.267009243399</v>
      </c>
      <c r="D483" s="326">
        <f t="shared" si="311"/>
        <v>1.9856715524805917</v>
      </c>
      <c r="E483" s="326">
        <f t="shared" si="305"/>
        <v>19.465367399254241</v>
      </c>
      <c r="F483" s="326">
        <f t="shared" si="312"/>
        <v>19.465367399254241</v>
      </c>
      <c r="G483" s="326">
        <f t="shared" si="313"/>
        <v>44.338723147372448</v>
      </c>
      <c r="H483" s="311">
        <f t="shared" si="314"/>
        <v>0.02</v>
      </c>
      <c r="I483" s="326">
        <f t="shared" si="315"/>
        <v>1.1129569649418956</v>
      </c>
      <c r="J483" s="326">
        <f t="shared" si="304"/>
        <v>42.18</v>
      </c>
      <c r="K483" s="333">
        <f t="shared" si="316"/>
        <v>1</v>
      </c>
      <c r="L483" s="321">
        <f t="shared" si="317"/>
        <v>2.0056715524805915</v>
      </c>
      <c r="M483" s="321">
        <f t="shared" si="318"/>
        <v>1.9956715524805917</v>
      </c>
      <c r="N483" s="326">
        <f t="shared" si="319"/>
        <v>2.8334895492199585E-2</v>
      </c>
      <c r="O483" s="326">
        <f t="shared" si="320"/>
        <v>1.0016492211610967E-3</v>
      </c>
      <c r="P483" s="330">
        <f t="shared" si="306"/>
        <v>33.897636692786726</v>
      </c>
      <c r="Q483" s="326">
        <f t="shared" si="321"/>
        <v>1.4947448343422494</v>
      </c>
      <c r="R483" s="276">
        <f>IF(H483&gt;0, rate1(1,$L$52,$L$51,$L$54,L483,$L$53,$L$50,P483),"")</f>
        <v>2355.6770960148742</v>
      </c>
      <c r="S483" s="321">
        <f t="shared" si="322"/>
        <v>0.63348399106289277</v>
      </c>
      <c r="T483" s="321">
        <f t="shared" si="323"/>
        <v>7.7308752690968402E-2</v>
      </c>
      <c r="U483" s="326">
        <f t="shared" si="324"/>
        <v>1.9856715524805915</v>
      </c>
      <c r="V483" s="334">
        <f t="shared" si="325"/>
        <v>1.9856715524805915</v>
      </c>
      <c r="W483" s="326">
        <f t="shared" si="326"/>
        <v>2.3723337438807945E-4</v>
      </c>
      <c r="X483" s="326">
        <f t="shared" si="327"/>
        <v>0.84148709323442006</v>
      </c>
      <c r="Y483" s="326">
        <f t="shared" si="307"/>
        <v>33.558776234951779</v>
      </c>
      <c r="Z483" s="107">
        <f>IF(H483&gt;0, rate1(1,$L$52,$L$51,$L$54,U483,$L$53,$L$50,Y483),"")</f>
        <v>2337.6332060694544</v>
      </c>
      <c r="AA483" s="334">
        <f t="shared" si="328"/>
        <v>0.35938126552535204</v>
      </c>
      <c r="AB483" s="334">
        <f t="shared" si="329"/>
        <v>3.7031913308409157E-4</v>
      </c>
      <c r="AC483" s="326">
        <f t="shared" si="330"/>
        <v>7.7308752690968402E-2</v>
      </c>
      <c r="AD483" s="326">
        <f t="shared" si="331"/>
        <v>0.2587029191888191</v>
      </c>
      <c r="AE483" s="326">
        <f t="shared" si="332"/>
        <v>197.79074620484514</v>
      </c>
      <c r="AF483" s="326">
        <f t="shared" si="333"/>
        <v>1008.6092315923776</v>
      </c>
      <c r="AG483" s="326">
        <f t="shared" si="334"/>
        <v>1007.189700490708</v>
      </c>
      <c r="AH483" s="326">
        <f t="shared" si="335"/>
        <v>2.005790997627606</v>
      </c>
      <c r="AI483" s="326">
        <f t="shared" si="336"/>
        <v>32.818060175459742</v>
      </c>
      <c r="AJ483" s="326">
        <f t="shared" si="337"/>
        <v>2.3491666618819731</v>
      </c>
      <c r="AK483" s="335">
        <f t="shared" si="338"/>
        <v>0.6331801449973794</v>
      </c>
      <c r="AL483" s="41">
        <f t="shared" si="308"/>
        <v>0.35533199349525285</v>
      </c>
      <c r="AM483" s="8" cm="1">
        <f t="array" ref="AM483">Balance($B$8,$B$11,$B$12,$H$7,B483,AK483,AL483)</f>
        <v>9.6813361868657459</v>
      </c>
      <c r="AN483" s="8" cm="1">
        <f t="array" ref="AN483">getStorageByWaterLevel(B482)</f>
        <v>6.0608037708457072</v>
      </c>
    </row>
    <row r="484" spans="2:40" x14ac:dyDescent="0.25">
      <c r="B484" s="326">
        <f t="shared" si="309"/>
        <v>1008.6092315923776</v>
      </c>
      <c r="C484" s="326">
        <f t="shared" si="310"/>
        <v>1007.189700490708</v>
      </c>
      <c r="D484" s="326">
        <f t="shared" si="311"/>
        <v>2.005790997627606</v>
      </c>
      <c r="E484" s="326">
        <f t="shared" si="305"/>
        <v>19.465367399254241</v>
      </c>
      <c r="F484" s="326">
        <f t="shared" si="312"/>
        <v>19.465367399254241</v>
      </c>
      <c r="G484" s="326">
        <f t="shared" si="313"/>
        <v>45.686543263346969</v>
      </c>
      <c r="H484" s="311">
        <f t="shared" si="314"/>
        <v>0.02</v>
      </c>
      <c r="I484" s="326">
        <f t="shared" si="315"/>
        <v>1.1356248813356615</v>
      </c>
      <c r="J484" s="326">
        <f t="shared" si="304"/>
        <v>42.18</v>
      </c>
      <c r="K484" s="333">
        <f t="shared" si="316"/>
        <v>1</v>
      </c>
      <c r="L484" s="321">
        <f t="shared" si="317"/>
        <v>2.0257909976276061</v>
      </c>
      <c r="M484" s="321">
        <f t="shared" si="318"/>
        <v>2.0157909976276063</v>
      </c>
      <c r="N484" s="326">
        <f t="shared" si="319"/>
        <v>2.8623706521481829E-2</v>
      </c>
      <c r="O484" s="326">
        <f t="shared" si="320"/>
        <v>1.0016492211610967E-3</v>
      </c>
      <c r="P484" s="330">
        <f t="shared" si="306"/>
        <v>34.353134232054295</v>
      </c>
      <c r="Q484" s="326">
        <f t="shared" si="321"/>
        <v>2.8290327879642305</v>
      </c>
      <c r="R484" s="276">
        <f>IF(H484&gt;0, rate1(1,$L$52,$L$51,$L$54,L484,$L$53,$L$50,P484),"")</f>
        <v>2379.7982922095789</v>
      </c>
      <c r="S484" s="321">
        <f t="shared" si="322"/>
        <v>1.1868126717182537</v>
      </c>
      <c r="T484" s="321">
        <f t="shared" si="323"/>
        <v>-0.15322143973536981</v>
      </c>
      <c r="U484" s="326">
        <f t="shared" si="324"/>
        <v>2.005790997627606</v>
      </c>
      <c r="V484" s="334">
        <f t="shared" si="325"/>
        <v>2.005790997627606</v>
      </c>
      <c r="W484" s="326">
        <f t="shared" si="326"/>
        <v>2.4206517513736259E-4</v>
      </c>
      <c r="X484" s="326">
        <f t="shared" si="327"/>
        <v>2.1625035720395971</v>
      </c>
      <c r="Y484" s="326">
        <f t="shared" si="307"/>
        <v>34.013139418973672</v>
      </c>
      <c r="Z484" s="107">
        <f>IF(H484&gt;0, rate1(1,$L$52,$L$51,$L$54,U484,$L$53,$L$50,Y484),"")</f>
        <v>2361.8080653057727</v>
      </c>
      <c r="AA484" s="334">
        <f t="shared" si="328"/>
        <v>0.9141060314242373</v>
      </c>
      <c r="AB484" s="334">
        <f t="shared" si="329"/>
        <v>2.8181859465935518E-3</v>
      </c>
      <c r="AC484" s="326">
        <f t="shared" si="330"/>
        <v>2.8181859465935518E-3</v>
      </c>
      <c r="AD484" s="326">
        <f t="shared" si="331"/>
        <v>7.0967637973550888</v>
      </c>
      <c r="AE484" s="326">
        <f t="shared" si="332"/>
        <v>170.68069726454567</v>
      </c>
      <c r="AF484" s="326">
        <f t="shared" si="333"/>
        <v>1008.6350371129524</v>
      </c>
      <c r="AG484" s="326">
        <f t="shared" si="334"/>
        <v>1007.1868823047614</v>
      </c>
      <c r="AH484" s="326">
        <f t="shared" si="335"/>
        <v>2.0259126532459852</v>
      </c>
      <c r="AI484" s="326">
        <f t="shared" si="336"/>
        <v>1.184212105630575</v>
      </c>
      <c r="AJ484" s="326">
        <f t="shared" si="337"/>
        <v>2.3494956096890927</v>
      </c>
      <c r="AK484" s="335">
        <f t="shared" si="338"/>
        <v>0.63463525588173297</v>
      </c>
      <c r="AL484" s="41">
        <f t="shared" si="308"/>
        <v>0.35671625927345374</v>
      </c>
      <c r="AM484" s="8" cm="1">
        <f t="array" ref="AM484">Balance($B$8,$B$11,$B$12,$H$7,B484,AK484,AL484)</f>
        <v>9.7095506367434954</v>
      </c>
      <c r="AN484" s="8" cm="1">
        <f t="array" ref="AN484">getStorageByWaterLevel(B483)</f>
        <v>6.080714426338611</v>
      </c>
    </row>
    <row r="485" spans="2:40" x14ac:dyDescent="0.25">
      <c r="B485" s="326">
        <f t="shared" si="309"/>
        <v>1008.6350371129524</v>
      </c>
      <c r="C485" s="326">
        <f t="shared" si="310"/>
        <v>1007.1868823047614</v>
      </c>
      <c r="D485" s="326">
        <f t="shared" si="311"/>
        <v>2.0259126532459852</v>
      </c>
      <c r="E485" s="326">
        <f t="shared" si="305"/>
        <v>19.465367399254241</v>
      </c>
      <c r="F485" s="326">
        <f t="shared" si="312"/>
        <v>19.465367399254241</v>
      </c>
      <c r="G485" s="326">
        <f t="shared" si="313"/>
        <v>44.354941896450121</v>
      </c>
      <c r="H485" s="311">
        <f t="shared" si="314"/>
        <v>0.02</v>
      </c>
      <c r="I485" s="326">
        <f t="shared" si="315"/>
        <v>1.1585238465528165</v>
      </c>
      <c r="J485" s="326">
        <f t="shared" si="304"/>
        <v>42.18</v>
      </c>
      <c r="K485" s="333">
        <f t="shared" si="316"/>
        <v>-1</v>
      </c>
      <c r="L485" s="321">
        <f t="shared" si="317"/>
        <v>2.0059126532459852</v>
      </c>
      <c r="M485" s="321">
        <f t="shared" si="318"/>
        <v>2.0159126532459855</v>
      </c>
      <c r="N485" s="326">
        <f t="shared" si="319"/>
        <v>-2.8277558899478805E-2</v>
      </c>
      <c r="O485" s="326">
        <f t="shared" si="320"/>
        <v>1.0016492211610967E-3</v>
      </c>
      <c r="P485" s="330">
        <f t="shared" si="306"/>
        <v>34.129635428991968</v>
      </c>
      <c r="Q485" s="326">
        <f t="shared" si="321"/>
        <v>2.8371823414486101</v>
      </c>
      <c r="R485" s="276">
        <f>IF(H485&gt;0, rate1(1,$L$52,$L$51,$L$54,L485,$L$53,$L$50,P485),"")</f>
        <v>2367.9818052274572</v>
      </c>
      <c r="S485" s="321">
        <f t="shared" si="322"/>
        <v>1.1961708904489456</v>
      </c>
      <c r="T485" s="321">
        <f t="shared" si="323"/>
        <v>0.14414757885211399</v>
      </c>
      <c r="U485" s="326">
        <f t="shared" si="324"/>
        <v>2.0259126532459852</v>
      </c>
      <c r="V485" s="334">
        <f t="shared" si="325"/>
        <v>2.0259126532459852</v>
      </c>
      <c r="W485" s="326">
        <f t="shared" si="326"/>
        <v>2.4694622531251653E-4</v>
      </c>
      <c r="X485" s="326">
        <f t="shared" si="327"/>
        <v>3.5104386063508457</v>
      </c>
      <c r="Y485" s="326">
        <f t="shared" si="307"/>
        <v>34.469077576495756</v>
      </c>
      <c r="Z485" s="107">
        <f>IF(H485&gt;0, rate1(1,$L$52,$L$51,$L$54,U485,$L$53,$L$50,Y485),"")</f>
        <v>2385.9138685401053</v>
      </c>
      <c r="AA485" s="334">
        <f t="shared" si="328"/>
        <v>1.4688957113479917</v>
      </c>
      <c r="AB485" s="334">
        <f t="shared" si="329"/>
        <v>-5.2665490286228059E-4</v>
      </c>
      <c r="AC485" s="326">
        <f t="shared" si="330"/>
        <v>0.14414757885211399</v>
      </c>
      <c r="AD485" s="326">
        <f t="shared" si="331"/>
        <v>-0.13874669390402106</v>
      </c>
      <c r="AE485" s="326">
        <f t="shared" si="332"/>
        <v>-98.465251430076464</v>
      </c>
      <c r="AF485" s="326">
        <f t="shared" si="333"/>
        <v>1008.4626119752008</v>
      </c>
      <c r="AG485" s="326">
        <f t="shared" si="334"/>
        <v>1007.0427347259093</v>
      </c>
      <c r="AH485" s="326">
        <f t="shared" si="335"/>
        <v>2.0060355352297217</v>
      </c>
      <c r="AI485" s="326">
        <f t="shared" si="336"/>
        <v>60.873600689794088</v>
      </c>
      <c r="AJ485" s="326">
        <f t="shared" si="337"/>
        <v>2.3664049432140355</v>
      </c>
      <c r="AK485" s="335">
        <f t="shared" si="338"/>
        <v>0.63468935843932983</v>
      </c>
      <c r="AL485" s="41">
        <f t="shared" si="308"/>
        <v>0.35676620934006925</v>
      </c>
      <c r="AM485" s="8" cm="1">
        <f t="array" ref="AM485">Balance($B$8,$B$11,$B$12,$H$7,B485,AK485,AL485)</f>
        <v>9.6822108189036697</v>
      </c>
      <c r="AN485" s="8" cm="1">
        <f t="array" ref="AN485">getStorageByWaterLevel(B484)</f>
        <v>6.1126368835107812</v>
      </c>
    </row>
    <row r="486" spans="2:40" x14ac:dyDescent="0.25">
      <c r="B486" s="326">
        <f t="shared" si="309"/>
        <v>1008.4626119752008</v>
      </c>
      <c r="C486" s="326">
        <f t="shared" si="310"/>
        <v>1007.0427347259093</v>
      </c>
      <c r="D486" s="326">
        <f t="shared" si="311"/>
        <v>2.0060355352297217</v>
      </c>
      <c r="E486" s="326">
        <f t="shared" si="305"/>
        <v>19.465367399254241</v>
      </c>
      <c r="F486" s="326">
        <f t="shared" si="312"/>
        <v>19.465367399254241</v>
      </c>
      <c r="G486" s="326">
        <f t="shared" si="313"/>
        <v>43.049326897921766</v>
      </c>
      <c r="H486" s="311">
        <f t="shared" si="314"/>
        <v>0.02</v>
      </c>
      <c r="I486" s="326">
        <f t="shared" si="315"/>
        <v>1.1359017994332135</v>
      </c>
      <c r="J486" s="326">
        <f t="shared" si="304"/>
        <v>42.18</v>
      </c>
      <c r="K486" s="333">
        <f t="shared" si="316"/>
        <v>-1</v>
      </c>
      <c r="L486" s="321">
        <f t="shared" si="317"/>
        <v>1.9860355352297216</v>
      </c>
      <c r="M486" s="321">
        <f t="shared" si="318"/>
        <v>1.9960355352297217</v>
      </c>
      <c r="N486" s="326">
        <f t="shared" si="319"/>
        <v>-2.8001822060661485E-2</v>
      </c>
      <c r="O486" s="326">
        <f t="shared" si="320"/>
        <v>1.0016492211610967E-3</v>
      </c>
      <c r="P486" s="330">
        <f t="shared" si="306"/>
        <v>33.680353441090055</v>
      </c>
      <c r="Q486" s="326">
        <f t="shared" si="321"/>
        <v>1.5186461920791672</v>
      </c>
      <c r="R486" s="276">
        <f>IF(H486&gt;0, rate1(1,$L$52,$L$51,$L$54,L486,$L$53,$L$50,P486),"")</f>
        <v>2344.116828394303</v>
      </c>
      <c r="S486" s="321">
        <f t="shared" si="322"/>
        <v>0.64678761488711412</v>
      </c>
      <c r="T486" s="321">
        <f t="shared" si="323"/>
        <v>-7.9277577007137404E-2</v>
      </c>
      <c r="U486" s="326">
        <f t="shared" si="324"/>
        <v>2.0060355352297217</v>
      </c>
      <c r="V486" s="334">
        <f t="shared" si="325"/>
        <v>2.0060355352297217</v>
      </c>
      <c r="W486" s="326">
        <f t="shared" si="326"/>
        <v>2.4212420187108563E-4</v>
      </c>
      <c r="X486" s="326">
        <f t="shared" si="327"/>
        <v>2.1787237039647209</v>
      </c>
      <c r="Y486" s="326">
        <f t="shared" si="307"/>
        <v>34.018671281288505</v>
      </c>
      <c r="Z486" s="107">
        <f>IF(H486&gt;0, rate1(1,$L$52,$L$51,$L$54,U486,$L$53,$L$50,Y486),"")</f>
        <v>2362.1014538347813</v>
      </c>
      <c r="AA486" s="334">
        <f t="shared" si="328"/>
        <v>0.92084800990087567</v>
      </c>
      <c r="AB486" s="334">
        <f t="shared" si="329"/>
        <v>3.0589780695073681E-3</v>
      </c>
      <c r="AC486" s="326">
        <f t="shared" si="330"/>
        <v>3.0589780695073681E-3</v>
      </c>
      <c r="AD486" s="326">
        <f t="shared" si="331"/>
        <v>-6.5381312142655839</v>
      </c>
      <c r="AE486" s="326">
        <f t="shared" si="332"/>
        <v>-86.944286371276945</v>
      </c>
      <c r="AF486" s="326">
        <f t="shared" si="333"/>
        <v>1008.4315511750707</v>
      </c>
      <c r="AG486" s="326">
        <f t="shared" si="334"/>
        <v>1007.0396757478399</v>
      </c>
      <c r="AH486" s="326">
        <f t="shared" si="335"/>
        <v>1.9861562236356742</v>
      </c>
      <c r="AI486" s="326">
        <f t="shared" si="336"/>
        <v>1.3049597325755893</v>
      </c>
      <c r="AJ486" s="326">
        <f t="shared" si="337"/>
        <v>2.3667674320286398</v>
      </c>
      <c r="AK486" s="335">
        <f t="shared" si="338"/>
        <v>0.63738940346095341</v>
      </c>
      <c r="AL486" s="41">
        <f t="shared" si="308"/>
        <v>0.35933385781716476</v>
      </c>
      <c r="AM486" s="8" cm="1">
        <f t="array" ref="AM486">Balance($B$8,$B$11,$B$12,$H$7,B486,AK486,AL486)</f>
        <v>9.8185341351561011</v>
      </c>
      <c r="AN486" s="8" cm="1">
        <f t="array" ref="AN486">getStorageByWaterLevel(B485)</f>
        <v>6.0958057510977559</v>
      </c>
    </row>
    <row r="487" spans="2:40" x14ac:dyDescent="0.25">
      <c r="B487" s="326">
        <f t="shared" si="309"/>
        <v>1008.4315511750707</v>
      </c>
      <c r="C487" s="326">
        <f t="shared" si="310"/>
        <v>1007.0396757478399</v>
      </c>
      <c r="D487" s="326">
        <f t="shared" si="311"/>
        <v>1.9861562236356742</v>
      </c>
      <c r="E487" s="326">
        <f t="shared" si="305"/>
        <v>19.465367399254241</v>
      </c>
      <c r="F487" s="326">
        <f t="shared" si="312"/>
        <v>19.465367399254241</v>
      </c>
      <c r="G487" s="326">
        <f t="shared" si="313"/>
        <v>44.370875939902781</v>
      </c>
      <c r="H487" s="311">
        <f t="shared" si="314"/>
        <v>0.02</v>
      </c>
      <c r="I487" s="326">
        <f t="shared" si="315"/>
        <v>1.1135003417846747</v>
      </c>
      <c r="J487" s="326">
        <f t="shared" si="304"/>
        <v>42.18</v>
      </c>
      <c r="K487" s="333">
        <f t="shared" si="316"/>
        <v>1</v>
      </c>
      <c r="L487" s="321">
        <f t="shared" si="317"/>
        <v>2.0061562236356743</v>
      </c>
      <c r="M487" s="321">
        <f t="shared" si="318"/>
        <v>1.9961562236356742</v>
      </c>
      <c r="N487" s="326">
        <f t="shared" si="319"/>
        <v>2.8341852287191216E-2</v>
      </c>
      <c r="O487" s="326">
        <f t="shared" si="320"/>
        <v>1.0016492211610967E-3</v>
      </c>
      <c r="P487" s="330">
        <f t="shared" si="306"/>
        <v>33.908591572682617</v>
      </c>
      <c r="Q487" s="326">
        <f t="shared" si="321"/>
        <v>1.5265732636374807</v>
      </c>
      <c r="R487" s="276">
        <f>IF(H487&gt;0, rate1(1,$L$52,$L$51,$L$54,L487,$L$53,$L$50,P487),"")</f>
        <v>2356.2590115098656</v>
      </c>
      <c r="S487" s="321">
        <f t="shared" si="322"/>
        <v>0.64681333613957548</v>
      </c>
      <c r="T487" s="321">
        <f t="shared" si="323"/>
        <v>8.0246099831197487E-2</v>
      </c>
      <c r="U487" s="326">
        <f t="shared" si="324"/>
        <v>1.9861562236356742</v>
      </c>
      <c r="V487" s="334">
        <f t="shared" si="325"/>
        <v>1.9861562236356742</v>
      </c>
      <c r="W487" s="326">
        <f t="shared" si="326"/>
        <v>2.3734919838469537E-4</v>
      </c>
      <c r="X487" s="326">
        <f t="shared" si="327"/>
        <v>0.87299738560649587</v>
      </c>
      <c r="Y487" s="326">
        <f t="shared" si="307"/>
        <v>33.569703699496785</v>
      </c>
      <c r="Z487" s="107">
        <f>IF(H487&gt;0, rate1(1,$L$52,$L$51,$L$54,U487,$L$53,$L$50,Y487),"")</f>
        <v>2338.2164087878136</v>
      </c>
      <c r="AA487" s="334">
        <f t="shared" si="328"/>
        <v>0.37274564798685828</v>
      </c>
      <c r="AB487" s="334">
        <f t="shared" si="329"/>
        <v>3.7839386466261238E-4</v>
      </c>
      <c r="AC487" s="326">
        <f t="shared" si="330"/>
        <v>8.0246099831197487E-2</v>
      </c>
      <c r="AD487" s="326">
        <f t="shared" si="331"/>
        <v>0.24923329659723284</v>
      </c>
      <c r="AE487" s="326">
        <f t="shared" si="332"/>
        <v>162.95199961166807</v>
      </c>
      <c r="AF487" s="326">
        <f t="shared" si="333"/>
        <v>1008.3796469275267</v>
      </c>
      <c r="AG487" s="326">
        <f t="shared" si="334"/>
        <v>1006.9594296480086</v>
      </c>
      <c r="AH487" s="326">
        <f t="shared" si="335"/>
        <v>2.0062757221490028</v>
      </c>
      <c r="AI487" s="326">
        <f t="shared" si="336"/>
        <v>34.056569943801144</v>
      </c>
      <c r="AJ487" s="326">
        <f t="shared" si="337"/>
        <v>2.3762275903463626</v>
      </c>
      <c r="AK487" s="335">
        <f t="shared" si="338"/>
        <v>0.63744558109906968</v>
      </c>
      <c r="AL487" s="41">
        <f t="shared" si="308"/>
        <v>0.35938890101868481</v>
      </c>
      <c r="AM487" s="8" cm="1">
        <f t="array" ref="AM487">Balance($B$8,$B$11,$B$12,$H$7,B487,AK487,AL487)</f>
        <v>9.849748866696924</v>
      </c>
      <c r="AN487" s="8" cm="1">
        <f t="array" ref="AN487">getStorageByWaterLevel(B486)</f>
        <v>6.2087067968970757</v>
      </c>
    </row>
    <row r="488" spans="2:40" x14ac:dyDescent="0.25">
      <c r="B488" s="326">
        <f t="shared" si="309"/>
        <v>1008.3796469275267</v>
      </c>
      <c r="C488" s="326">
        <f t="shared" si="310"/>
        <v>1006.9594296480086</v>
      </c>
      <c r="D488" s="326">
        <f t="shared" si="311"/>
        <v>2.0062757221490028</v>
      </c>
      <c r="E488" s="326">
        <f t="shared" si="305"/>
        <v>19.465367399254241</v>
      </c>
      <c r="F488" s="326">
        <f t="shared" si="312"/>
        <v>19.465367399254241</v>
      </c>
      <c r="G488" s="326">
        <f t="shared" si="313"/>
        <v>45.719347908854871</v>
      </c>
      <c r="H488" s="311">
        <f t="shared" si="314"/>
        <v>0.02</v>
      </c>
      <c r="I488" s="326">
        <f t="shared" si="315"/>
        <v>1.1361738236144447</v>
      </c>
      <c r="J488" s="326">
        <f t="shared" si="304"/>
        <v>42.18</v>
      </c>
      <c r="K488" s="333">
        <f t="shared" si="316"/>
        <v>1</v>
      </c>
      <c r="L488" s="321">
        <f t="shared" si="317"/>
        <v>2.0262757221490029</v>
      </c>
      <c r="M488" s="321">
        <f t="shared" si="318"/>
        <v>2.0162757221490031</v>
      </c>
      <c r="N488" s="326">
        <f t="shared" si="319"/>
        <v>2.8630665256028198E-2</v>
      </c>
      <c r="O488" s="326">
        <f t="shared" si="320"/>
        <v>1.0016492211610967E-3</v>
      </c>
      <c r="P488" s="330">
        <f t="shared" si="306"/>
        <v>34.364126992288377</v>
      </c>
      <c r="Q488" s="326">
        <f t="shared" si="321"/>
        <v>2.8615097092045119</v>
      </c>
      <c r="R488" s="276">
        <f>IF(H488&gt;0, rate1(1,$L$52,$L$51,$L$54,L488,$L$53,$L$50,P488),"")</f>
        <v>2380.3785405860581</v>
      </c>
      <c r="S488" s="321">
        <f t="shared" si="322"/>
        <v>1.2001445015667469</v>
      </c>
      <c r="T488" s="321">
        <f t="shared" si="323"/>
        <v>-0.14304997155507695</v>
      </c>
      <c r="U488" s="326">
        <f t="shared" si="324"/>
        <v>2.0062757221490028</v>
      </c>
      <c r="V488" s="334">
        <f t="shared" si="325"/>
        <v>2.0062757221490028</v>
      </c>
      <c r="W488" s="326">
        <f t="shared" si="326"/>
        <v>2.4218218543881065E-4</v>
      </c>
      <c r="X488" s="326">
        <f t="shared" si="327"/>
        <v>2.1946591059939067</v>
      </c>
      <c r="Y488" s="326">
        <f t="shared" si="307"/>
        <v>34.024104942912757</v>
      </c>
      <c r="Z488" s="107">
        <f>IF(H488&gt;0, rate1(1,$L$52,$L$51,$L$54,U488,$L$53,$L$50,Y488),"")</f>
        <v>2362.3896122387973</v>
      </c>
      <c r="AA488" s="334">
        <f t="shared" si="328"/>
        <v>0.92747003961386154</v>
      </c>
      <c r="AB488" s="334">
        <f t="shared" si="329"/>
        <v>3.3390640798570629E-3</v>
      </c>
      <c r="AC488" s="326">
        <f t="shared" si="330"/>
        <v>3.3390640798570629E-3</v>
      </c>
      <c r="AD488" s="326">
        <f t="shared" si="331"/>
        <v>5.989702360206322</v>
      </c>
      <c r="AE488" s="326">
        <f t="shared" si="332"/>
        <v>137.35617171769124</v>
      </c>
      <c r="AF488" s="326">
        <f t="shared" si="333"/>
        <v>1008.4049385287028</v>
      </c>
      <c r="AG488" s="326">
        <f t="shared" si="334"/>
        <v>1006.9560905839287</v>
      </c>
      <c r="AH488" s="326">
        <f t="shared" si="335"/>
        <v>2.0263974309015622</v>
      </c>
      <c r="AI488" s="326">
        <f t="shared" si="336"/>
        <v>1.4027449932542968</v>
      </c>
      <c r="AJ488" s="326">
        <f t="shared" si="337"/>
        <v>2.3766172417333777</v>
      </c>
      <c r="AK488" s="335">
        <f t="shared" si="338"/>
        <v>0.63895670093898471</v>
      </c>
      <c r="AL488" s="41">
        <f t="shared" si="308"/>
        <v>0.36082540713891437</v>
      </c>
      <c r="AM488" s="8" cm="1">
        <f t="array" ref="AM488">Balance($B$8,$B$11,$B$12,$H$7,B488,AK488,AL488)</f>
        <v>9.8801662264411174</v>
      </c>
      <c r="AN488" s="8" cm="1">
        <f t="array" ref="AN488">getStorageByWaterLevel(B487)</f>
        <v>6.2291549372038464</v>
      </c>
    </row>
    <row r="489" spans="2:40" x14ac:dyDescent="0.25">
      <c r="B489" s="326">
        <f t="shared" si="309"/>
        <v>1008.4049385287028</v>
      </c>
      <c r="C489" s="326">
        <f t="shared" si="310"/>
        <v>1006.9560905839287</v>
      </c>
      <c r="D489" s="326">
        <f t="shared" si="311"/>
        <v>2.0263974309015622</v>
      </c>
      <c r="E489" s="326">
        <f t="shared" si="305"/>
        <v>19.465367399254241</v>
      </c>
      <c r="F489" s="326">
        <f t="shared" si="312"/>
        <v>19.465367399254241</v>
      </c>
      <c r="G489" s="326">
        <f t="shared" si="313"/>
        <v>44.387109596791561</v>
      </c>
      <c r="H489" s="311">
        <f t="shared" si="314"/>
        <v>0.02</v>
      </c>
      <c r="I489" s="326">
        <f t="shared" si="315"/>
        <v>1.1590783558192925</v>
      </c>
      <c r="J489" s="326">
        <f t="shared" si="304"/>
        <v>42.18</v>
      </c>
      <c r="K489" s="333">
        <f t="shared" si="316"/>
        <v>-1</v>
      </c>
      <c r="L489" s="321">
        <f t="shared" si="317"/>
        <v>2.0063974309015622</v>
      </c>
      <c r="M489" s="321">
        <f t="shared" si="318"/>
        <v>2.016397430901562</v>
      </c>
      <c r="N489" s="326">
        <f t="shared" si="319"/>
        <v>-2.8284283176759129E-2</v>
      </c>
      <c r="O489" s="326">
        <f t="shared" si="320"/>
        <v>1.0016492211610967E-3</v>
      </c>
      <c r="P489" s="330">
        <f t="shared" si="306"/>
        <v>34.14061144599588</v>
      </c>
      <c r="Q489" s="326">
        <f t="shared" si="321"/>
        <v>2.8696667437023677</v>
      </c>
      <c r="R489" s="276">
        <f>IF(H489&gt;0, rate1(1,$L$52,$L$51,$L$54,L489,$L$53,$L$50,P489),"")</f>
        <v>2368.5629680284169</v>
      </c>
      <c r="S489" s="321">
        <f t="shared" si="322"/>
        <v>1.2095696249994941</v>
      </c>
      <c r="T489" s="321">
        <f t="shared" si="323"/>
        <v>0.13496365791000206</v>
      </c>
      <c r="U489" s="326">
        <f t="shared" si="324"/>
        <v>2.0263974309015622</v>
      </c>
      <c r="V489" s="334">
        <f t="shared" si="325"/>
        <v>2.0263974309015622</v>
      </c>
      <c r="W489" s="326">
        <f t="shared" si="326"/>
        <v>2.470644222496432E-4</v>
      </c>
      <c r="X489" s="326">
        <f t="shared" si="327"/>
        <v>3.5432460488639066</v>
      </c>
      <c r="Y489" s="326">
        <f t="shared" si="307"/>
        <v>34.480080921286735</v>
      </c>
      <c r="Z489" s="107">
        <f>IF(H489&gt;0, rate1(1,$L$52,$L$51,$L$54,U489,$L$53,$L$50,Y489),"")</f>
        <v>2386.4937437342387</v>
      </c>
      <c r="AA489" s="334">
        <f t="shared" si="328"/>
        <v>1.4822632924571575</v>
      </c>
      <c r="AB489" s="334">
        <f t="shared" si="329"/>
        <v>-5.1230194400829607E-4</v>
      </c>
      <c r="AC489" s="326">
        <f t="shared" si="330"/>
        <v>0.13496365791000206</v>
      </c>
      <c r="AD489" s="326">
        <f t="shared" si="331"/>
        <v>-0.14818804046743175</v>
      </c>
      <c r="AE489" s="326">
        <f t="shared" si="332"/>
        <v>-88.760225574212583</v>
      </c>
      <c r="AF489" s="326">
        <f t="shared" si="333"/>
        <v>1008.2416905876161</v>
      </c>
      <c r="AG489" s="326">
        <f t="shared" si="334"/>
        <v>1006.8211269260187</v>
      </c>
      <c r="AH489" s="326">
        <f t="shared" si="335"/>
        <v>2.0065203662604287</v>
      </c>
      <c r="AI489" s="326">
        <f t="shared" si="336"/>
        <v>56.981241255471168</v>
      </c>
      <c r="AJ489" s="326">
        <f t="shared" si="337"/>
        <v>2.3924453643043417</v>
      </c>
      <c r="AK489" s="335">
        <f t="shared" si="338"/>
        <v>0.63902083352535866</v>
      </c>
      <c r="AL489" s="41">
        <f t="shared" si="308"/>
        <v>0.36088457492272985</v>
      </c>
      <c r="AM489" s="8" cm="1">
        <f t="array" ref="AM489">Balance($B$8,$B$11,$B$12,$H$7,B489,AK489,AL489)</f>
        <v>9.8530512123076601</v>
      </c>
      <c r="AN489" s="8" cm="1">
        <f t="array" ref="AN489">getStorageByWaterLevel(B488)</f>
        <v>6.2633998502482315</v>
      </c>
    </row>
    <row r="490" spans="2:40" x14ac:dyDescent="0.25">
      <c r="B490" s="326">
        <f t="shared" si="309"/>
        <v>1008.2416905876161</v>
      </c>
      <c r="C490" s="326">
        <f t="shared" si="310"/>
        <v>1006.8211269260187</v>
      </c>
      <c r="D490" s="326">
        <f t="shared" si="311"/>
        <v>2.0065203662604287</v>
      </c>
      <c r="E490" s="326">
        <f t="shared" si="305"/>
        <v>19.465367399254241</v>
      </c>
      <c r="F490" s="326">
        <f t="shared" si="312"/>
        <v>19.465367399254241</v>
      </c>
      <c r="G490" s="326">
        <f t="shared" si="313"/>
        <v>43.08086377424717</v>
      </c>
      <c r="H490" s="311">
        <f t="shared" si="314"/>
        <v>0.02</v>
      </c>
      <c r="I490" s="326">
        <f t="shared" si="315"/>
        <v>1.1364509292779077</v>
      </c>
      <c r="J490" s="326">
        <f t="shared" si="304"/>
        <v>42.18</v>
      </c>
      <c r="K490" s="333">
        <f t="shared" si="316"/>
        <v>-1</v>
      </c>
      <c r="L490" s="321">
        <f t="shared" si="317"/>
        <v>1.9865203662604287</v>
      </c>
      <c r="M490" s="321">
        <f t="shared" si="318"/>
        <v>1.9965203662604287</v>
      </c>
      <c r="N490" s="326">
        <f t="shared" si="319"/>
        <v>-2.8008548237966835E-2</v>
      </c>
      <c r="O490" s="326">
        <f t="shared" si="320"/>
        <v>1.0016492211610967E-3</v>
      </c>
      <c r="P490" s="330">
        <f t="shared" si="306"/>
        <v>33.69129430896777</v>
      </c>
      <c r="Q490" s="326">
        <f t="shared" si="321"/>
        <v>1.5504967365867159</v>
      </c>
      <c r="R490" s="276">
        <f>IF(H490&gt;0, rate1(1,$L$52,$L$51,$L$54,L490,$L$53,$L$50,P490),"")</f>
        <v>2344.6997586732082</v>
      </c>
      <c r="S490" s="321">
        <f t="shared" si="322"/>
        <v>0.66018850777466342</v>
      </c>
      <c r="T490" s="321">
        <f t="shared" si="323"/>
        <v>-8.242378165183932E-2</v>
      </c>
      <c r="U490" s="326">
        <f t="shared" si="324"/>
        <v>2.0065203662604287</v>
      </c>
      <c r="V490" s="334">
        <f t="shared" si="325"/>
        <v>2.0065203662604287</v>
      </c>
      <c r="W490" s="326">
        <f t="shared" si="326"/>
        <v>2.4224125215388526E-4</v>
      </c>
      <c r="X490" s="326">
        <f t="shared" si="327"/>
        <v>2.2108941470030672</v>
      </c>
      <c r="Y490" s="326">
        <f t="shared" si="307"/>
        <v>34.029639661338095</v>
      </c>
      <c r="Z490" s="107">
        <f>IF(H490&gt;0, rate1(1,$L$52,$L$51,$L$54,U490,$L$53,$L$50,Y490),"")</f>
        <v>2362.6831075432233</v>
      </c>
      <c r="AA490" s="334">
        <f t="shared" si="328"/>
        <v>0.93421495676714017</v>
      </c>
      <c r="AB490" s="334">
        <f t="shared" si="329"/>
        <v>3.6823150103652284E-3</v>
      </c>
      <c r="AC490" s="326">
        <f t="shared" si="330"/>
        <v>3.6823150103652284E-3</v>
      </c>
      <c r="AD490" s="326">
        <f t="shared" si="331"/>
        <v>-5.4313658510210701</v>
      </c>
      <c r="AE490" s="326">
        <f t="shared" si="332"/>
        <v>-76.211053220970001</v>
      </c>
      <c r="AF490" s="326">
        <f t="shared" si="333"/>
        <v>1008.2099997243678</v>
      </c>
      <c r="AG490" s="326">
        <f t="shared" si="334"/>
        <v>1006.8174446110083</v>
      </c>
      <c r="AH490" s="326">
        <f t="shared" si="335"/>
        <v>1.9866411082896598</v>
      </c>
      <c r="AI490" s="326">
        <f t="shared" si="336"/>
        <v>1.5704846630124338</v>
      </c>
      <c r="AJ490" s="326">
        <f t="shared" si="337"/>
        <v>2.3928816100440673</v>
      </c>
      <c r="AK490" s="335">
        <f t="shared" si="338"/>
        <v>0.64155006612592647</v>
      </c>
      <c r="AL490" s="41">
        <f t="shared" si="308"/>
        <v>0.36328804367888562</v>
      </c>
      <c r="AM490" s="8" cm="1">
        <f t="array" ref="AM490">Balance($B$8,$B$11,$B$12,$H$7,B490,AK490,AL490)</f>
        <v>9.9830163707164115</v>
      </c>
      <c r="AN490" s="8" cm="1">
        <f t="array" ref="AN490">getStorageByWaterLevel(B489)</f>
        <v>6.2467014671269654</v>
      </c>
    </row>
    <row r="491" spans="2:40" x14ac:dyDescent="0.25">
      <c r="B491" s="326">
        <f t="shared" si="309"/>
        <v>1008.2099997243678</v>
      </c>
      <c r="C491" s="326">
        <f t="shared" si="310"/>
        <v>1006.8174446110083</v>
      </c>
      <c r="D491" s="326">
        <f t="shared" si="311"/>
        <v>1.9866411082896598</v>
      </c>
      <c r="E491" s="326">
        <f t="shared" si="305"/>
        <v>19.465367399254241</v>
      </c>
      <c r="F491" s="326">
        <f t="shared" si="312"/>
        <v>19.465367399254241</v>
      </c>
      <c r="G491" s="326">
        <f t="shared" si="313"/>
        <v>44.403058445955473</v>
      </c>
      <c r="H491" s="311">
        <f t="shared" si="314"/>
        <v>0.02</v>
      </c>
      <c r="I491" s="326">
        <f t="shared" si="315"/>
        <v>1.1140440906875484</v>
      </c>
      <c r="J491" s="326">
        <f t="shared" si="304"/>
        <v>42.18</v>
      </c>
      <c r="K491" s="333">
        <f t="shared" si="316"/>
        <v>1</v>
      </c>
      <c r="L491" s="321">
        <f t="shared" si="317"/>
        <v>2.0066411082896596</v>
      </c>
      <c r="M491" s="321">
        <f t="shared" si="318"/>
        <v>1.9966411082896598</v>
      </c>
      <c r="N491" s="326">
        <f t="shared" si="319"/>
        <v>2.8348812174954219E-2</v>
      </c>
      <c r="O491" s="326">
        <f t="shared" si="320"/>
        <v>1.0016492211610967E-3</v>
      </c>
      <c r="P491" s="330">
        <f t="shared" si="306"/>
        <v>33.919552165066833</v>
      </c>
      <c r="Q491" s="326">
        <f t="shared" si="321"/>
        <v>1.5584311834353741</v>
      </c>
      <c r="R491" s="276">
        <f>IF(H491&gt;0, rate1(1,$L$52,$L$51,$L$54,L491,$L$53,$L$50,P491),"")</f>
        <v>2356.8411417903249</v>
      </c>
      <c r="S491" s="321">
        <f t="shared" si="322"/>
        <v>0.66014853101759008</v>
      </c>
      <c r="T491" s="321">
        <f t="shared" si="323"/>
        <v>8.3415299806815016E-2</v>
      </c>
      <c r="U491" s="326">
        <f t="shared" si="324"/>
        <v>1.9866411082896596</v>
      </c>
      <c r="V491" s="334">
        <f t="shared" si="325"/>
        <v>1.9866411082896596</v>
      </c>
      <c r="W491" s="326">
        <f t="shared" si="326"/>
        <v>2.3746510168498602E-4</v>
      </c>
      <c r="X491" s="326">
        <f t="shared" si="327"/>
        <v>0.9045369508421075</v>
      </c>
      <c r="Y491" s="326">
        <f t="shared" si="307"/>
        <v>33.580636868877939</v>
      </c>
      <c r="Z491" s="107">
        <f>IF(H491&gt;0, rate1(1,$L$52,$L$51,$L$54,U491,$L$53,$L$50,Y491),"")</f>
        <v>2338.799827134404</v>
      </c>
      <c r="AA491" s="334">
        <f t="shared" si="328"/>
        <v>0.38611582535259581</v>
      </c>
      <c r="AB491" s="334">
        <f t="shared" si="329"/>
        <v>3.8682395066036445E-4</v>
      </c>
      <c r="AC491" s="326">
        <f t="shared" si="330"/>
        <v>8.3415299806815016E-2</v>
      </c>
      <c r="AD491" s="326">
        <f t="shared" si="331"/>
        <v>0.23976416851967011</v>
      </c>
      <c r="AE491" s="326">
        <f t="shared" si="332"/>
        <v>130.22469171961973</v>
      </c>
      <c r="AF491" s="326">
        <f t="shared" si="333"/>
        <v>1008.1549332367359</v>
      </c>
      <c r="AG491" s="326">
        <f t="shared" si="334"/>
        <v>1006.7340293112015</v>
      </c>
      <c r="AH491" s="326">
        <f t="shared" si="335"/>
        <v>2.0067606601869628</v>
      </c>
      <c r="AI491" s="326">
        <f t="shared" si="336"/>
        <v>35.392839308401726</v>
      </c>
      <c r="AJ491" s="326">
        <f t="shared" si="337"/>
        <v>2.4027129542964012</v>
      </c>
      <c r="AK491" s="335">
        <f t="shared" si="338"/>
        <v>0.64161772396175321</v>
      </c>
      <c r="AL491" s="41">
        <f t="shared" si="308"/>
        <v>0.36335428672197151</v>
      </c>
      <c r="AM491" s="8" cm="1">
        <f t="array" ref="AM491">Balance($B$8,$B$11,$B$12,$H$7,B491,AK491,AL491)</f>
        <v>10.014862564428361</v>
      </c>
      <c r="AN491" s="8" cm="1">
        <f t="array" ref="AN491">getStorageByWaterLevel(B490)</f>
        <v>6.3548755175949871</v>
      </c>
    </row>
    <row r="492" spans="2:40" x14ac:dyDescent="0.25">
      <c r="B492" s="326">
        <f t="shared" si="309"/>
        <v>1008.1549332367359</v>
      </c>
      <c r="C492" s="326">
        <f t="shared" si="310"/>
        <v>1006.7340293112015</v>
      </c>
      <c r="D492" s="326">
        <f t="shared" si="311"/>
        <v>2.0067606601869628</v>
      </c>
      <c r="E492" s="326">
        <f t="shared" si="305"/>
        <v>19.465367399254241</v>
      </c>
      <c r="F492" s="326">
        <f t="shared" si="312"/>
        <v>19.465367399254241</v>
      </c>
      <c r="G492" s="326">
        <f t="shared" si="313"/>
        <v>45.752182714041382</v>
      </c>
      <c r="H492" s="311">
        <f t="shared" si="314"/>
        <v>0.02</v>
      </c>
      <c r="I492" s="326">
        <f t="shared" si="315"/>
        <v>1.1367231404275118</v>
      </c>
      <c r="J492" s="326">
        <f t="shared" si="304"/>
        <v>42.18</v>
      </c>
      <c r="K492" s="333">
        <f t="shared" si="316"/>
        <v>1</v>
      </c>
      <c r="L492" s="321">
        <f t="shared" si="317"/>
        <v>2.0267606601869628</v>
      </c>
      <c r="M492" s="321">
        <f t="shared" si="318"/>
        <v>2.0167606601869625</v>
      </c>
      <c r="N492" s="326">
        <f t="shared" si="319"/>
        <v>2.8637627084119543E-2</v>
      </c>
      <c r="O492" s="326">
        <f t="shared" si="320"/>
        <v>1.0016492211610967E-3</v>
      </c>
      <c r="P492" s="330">
        <f t="shared" si="306"/>
        <v>34.375125475869062</v>
      </c>
      <c r="Q492" s="326">
        <f t="shared" si="321"/>
        <v>2.8940165655829446</v>
      </c>
      <c r="R492" s="276">
        <f>IF(H492&gt;0, rate1(1,$L$52,$L$51,$L$54,L492,$L$53,$L$50,P492),"")</f>
        <v>2380.9590026375099</v>
      </c>
      <c r="S492" s="321">
        <f t="shared" si="322"/>
        <v>1.2134822765050073</v>
      </c>
      <c r="T492" s="321">
        <f t="shared" si="323"/>
        <v>-0.13414522063824741</v>
      </c>
      <c r="U492" s="326">
        <f t="shared" si="324"/>
        <v>2.0067606601869628</v>
      </c>
      <c r="V492" s="334">
        <f t="shared" si="325"/>
        <v>2.0067606601869628</v>
      </c>
      <c r="W492" s="326">
        <f t="shared" si="326"/>
        <v>2.4229927557239961E-4</v>
      </c>
      <c r="X492" s="326">
        <f t="shared" si="327"/>
        <v>2.2268443560023528</v>
      </c>
      <c r="Y492" s="326">
        <f t="shared" si="307"/>
        <v>34.035076182553333</v>
      </c>
      <c r="Z492" s="107">
        <f>IF(H492&gt;0, rate1(1,$L$52,$L$51,$L$54,U492,$L$53,$L$50,Y492),"")</f>
        <v>2362.9713736823733</v>
      </c>
      <c r="AA492" s="334">
        <f t="shared" si="328"/>
        <v>0.94083993941599409</v>
      </c>
      <c r="AB492" s="334">
        <f t="shared" si="329"/>
        <v>4.0956563123923824E-3</v>
      </c>
      <c r="AC492" s="326">
        <f t="shared" si="330"/>
        <v>4.0956563123923824E-3</v>
      </c>
      <c r="AD492" s="326">
        <f t="shared" si="331"/>
        <v>4.8832222419359859</v>
      </c>
      <c r="AE492" s="326">
        <f t="shared" si="332"/>
        <v>106.12289659116507</v>
      </c>
      <c r="AF492" s="326">
        <f t="shared" si="333"/>
        <v>1008.1794752075076</v>
      </c>
      <c r="AG492" s="326">
        <f t="shared" si="334"/>
        <v>1006.7299336548891</v>
      </c>
      <c r="AH492" s="326">
        <f t="shared" si="335"/>
        <v>2.0268824220913655</v>
      </c>
      <c r="AI492" s="326">
        <f t="shared" si="336"/>
        <v>1.7201708672242633</v>
      </c>
      <c r="AJ492" s="326">
        <f t="shared" si="337"/>
        <v>2.4031907795372969</v>
      </c>
      <c r="AK492" s="335">
        <f t="shared" si="338"/>
        <v>0.64318927427413253</v>
      </c>
      <c r="AL492" s="41">
        <f t="shared" si="308"/>
        <v>0.36484715668399992</v>
      </c>
      <c r="AM492" s="8" cm="1">
        <f t="array" ref="AM492">Balance($B$8,$B$11,$B$12,$H$7,B492,AK492,AL492)</f>
        <v>10.047666276176622</v>
      </c>
      <c r="AN492" s="8" cm="1">
        <f t="array" ref="AN492">getStorageByWaterLevel(B491)</f>
        <v>6.3759826144112175</v>
      </c>
    </row>
    <row r="493" spans="2:40" x14ac:dyDescent="0.25">
      <c r="B493" s="326">
        <f t="shared" si="309"/>
        <v>1008.1794752075076</v>
      </c>
      <c r="C493" s="326">
        <f t="shared" si="310"/>
        <v>1006.7299336548891</v>
      </c>
      <c r="D493" s="326">
        <f t="shared" si="311"/>
        <v>2.0268824220913655</v>
      </c>
      <c r="E493" s="326">
        <f t="shared" si="305"/>
        <v>19.465367399254241</v>
      </c>
      <c r="F493" s="326">
        <f t="shared" si="312"/>
        <v>19.465367399254241</v>
      </c>
      <c r="G493" s="326">
        <f t="shared" si="313"/>
        <v>44.419307025184345</v>
      </c>
      <c r="H493" s="311">
        <f t="shared" si="314"/>
        <v>0.02</v>
      </c>
      <c r="I493" s="326">
        <f t="shared" si="315"/>
        <v>1.1596332420947875</v>
      </c>
      <c r="J493" s="326">
        <f t="shared" si="304"/>
        <v>42.18</v>
      </c>
      <c r="K493" s="333">
        <f t="shared" si="316"/>
        <v>-1</v>
      </c>
      <c r="L493" s="321">
        <f t="shared" si="317"/>
        <v>2.0068824220913655</v>
      </c>
      <c r="M493" s="321">
        <f t="shared" si="318"/>
        <v>2.0168824220913653</v>
      </c>
      <c r="N493" s="326">
        <f t="shared" si="319"/>
        <v>-2.8291010387639925E-2</v>
      </c>
      <c r="O493" s="326">
        <f t="shared" si="320"/>
        <v>1.0016492211610967E-3</v>
      </c>
      <c r="P493" s="330">
        <f t="shared" si="306"/>
        <v>34.151593181909149</v>
      </c>
      <c r="Q493" s="326">
        <f t="shared" si="321"/>
        <v>2.9021810883749453</v>
      </c>
      <c r="R493" s="276">
        <f>IF(H493&gt;0, rate1(1,$L$52,$L$51,$L$54,L493,$L$53,$L$50,P493),"")</f>
        <v>2369.1443450654233</v>
      </c>
      <c r="S493" s="321">
        <f t="shared" si="322"/>
        <v>1.2229742930940997</v>
      </c>
      <c r="T493" s="321">
        <f t="shared" si="323"/>
        <v>0.12688014387246221</v>
      </c>
      <c r="U493" s="326">
        <f t="shared" si="324"/>
        <v>2.0268824220913655</v>
      </c>
      <c r="V493" s="334">
        <f t="shared" si="325"/>
        <v>2.0268824220913655</v>
      </c>
      <c r="W493" s="326">
        <f t="shared" si="326"/>
        <v>2.4718269954870919E-4</v>
      </c>
      <c r="X493" s="326">
        <f t="shared" si="327"/>
        <v>3.5760836536210974</v>
      </c>
      <c r="Y493" s="326">
        <f t="shared" si="307"/>
        <v>34.491089992635729</v>
      </c>
      <c r="Z493" s="107">
        <f>IF(H493&gt;0, rate1(1,$L$52,$L$51,$L$54,U493,$L$53,$L$50,Y493),"")</f>
        <v>2387.0738323306741</v>
      </c>
      <c r="AA493" s="334">
        <f t="shared" si="328"/>
        <v>1.4956368601232437</v>
      </c>
      <c r="AB493" s="334">
        <f t="shared" si="329"/>
        <v>-4.9871734617809788E-4</v>
      </c>
      <c r="AC493" s="326">
        <f t="shared" si="330"/>
        <v>0.12688014387246221</v>
      </c>
      <c r="AD493" s="326">
        <f t="shared" si="331"/>
        <v>-0.15762907725028799</v>
      </c>
      <c r="AE493" s="326">
        <f t="shared" si="332"/>
        <v>-76.973781600445193</v>
      </c>
      <c r="AF493" s="326">
        <f t="shared" si="333"/>
        <v>1008.0243040532475</v>
      </c>
      <c r="AG493" s="326">
        <f t="shared" si="334"/>
        <v>1006.6030535110167</v>
      </c>
      <c r="AH493" s="326">
        <f t="shared" si="335"/>
        <v>2.0070054108429889</v>
      </c>
      <c r="AI493" s="326">
        <f t="shared" si="336"/>
        <v>53.555261053103315</v>
      </c>
      <c r="AJ493" s="326">
        <f t="shared" si="337"/>
        <v>2.4180672409409367</v>
      </c>
      <c r="AK493" s="335">
        <f t="shared" si="338"/>
        <v>0.64326797584594919</v>
      </c>
      <c r="AL493" s="41">
        <f t="shared" si="308"/>
        <v>0.36491971349117946</v>
      </c>
      <c r="AM493" s="8" cm="1">
        <f t="array" ref="AM493">Balance($B$8,$B$11,$B$12,$H$7,B493,AK493,AL493)</f>
        <v>10.020958191959222</v>
      </c>
      <c r="AN493" s="8" cm="1">
        <f t="array" ref="AN493">getStorageByWaterLevel(B492)</f>
        <v>6.4127417900052919</v>
      </c>
    </row>
    <row r="494" spans="2:40" x14ac:dyDescent="0.25">
      <c r="B494" s="326">
        <f t="shared" si="309"/>
        <v>1008.0243040532475</v>
      </c>
      <c r="C494" s="326">
        <f t="shared" si="310"/>
        <v>1006.6030535110167</v>
      </c>
      <c r="D494" s="326">
        <f t="shared" si="311"/>
        <v>2.0070054108429889</v>
      </c>
      <c r="E494" s="326">
        <f t="shared" si="305"/>
        <v>19.465367399254241</v>
      </c>
      <c r="F494" s="326">
        <f t="shared" si="312"/>
        <v>19.465367399254241</v>
      </c>
      <c r="G494" s="326">
        <f t="shared" si="313"/>
        <v>43.112429949629544</v>
      </c>
      <c r="H494" s="311">
        <f t="shared" si="314"/>
        <v>0.02</v>
      </c>
      <c r="I494" s="326">
        <f t="shared" si="315"/>
        <v>1.1370004337846695</v>
      </c>
      <c r="J494" s="326">
        <f t="shared" si="304"/>
        <v>42.18</v>
      </c>
      <c r="K494" s="333">
        <f t="shared" si="316"/>
        <v>-1</v>
      </c>
      <c r="L494" s="321">
        <f t="shared" si="317"/>
        <v>1.9870054108429889</v>
      </c>
      <c r="M494" s="321">
        <f t="shared" si="318"/>
        <v>1.9970054108429889</v>
      </c>
      <c r="N494" s="326">
        <f t="shared" si="319"/>
        <v>-2.8015277349624501E-2</v>
      </c>
      <c r="O494" s="326">
        <f t="shared" si="320"/>
        <v>1.0016492211610967E-3</v>
      </c>
      <c r="P494" s="330">
        <f t="shared" si="306"/>
        <v>33.70224088620391</v>
      </c>
      <c r="Q494" s="326">
        <f t="shared" si="321"/>
        <v>1.5823767932214565</v>
      </c>
      <c r="R494" s="276">
        <f>IF(H494&gt;0, rate1(1,$L$52,$L$51,$L$54,L494,$L$53,$L$50,P494),"")</f>
        <v>2345.2829043140887</v>
      </c>
      <c r="S494" s="321">
        <f t="shared" si="322"/>
        <v>0.67359523999924109</v>
      </c>
      <c r="T494" s="321">
        <f t="shared" si="323"/>
        <v>-8.5829867645188032E-2</v>
      </c>
      <c r="U494" s="326">
        <f t="shared" si="324"/>
        <v>2.0070054108429889</v>
      </c>
      <c r="V494" s="334">
        <f t="shared" si="325"/>
        <v>2.0070054108429889</v>
      </c>
      <c r="W494" s="326">
        <f t="shared" si="326"/>
        <v>2.423583822968034E-4</v>
      </c>
      <c r="X494" s="326">
        <f t="shared" si="327"/>
        <v>2.2430943206232854</v>
      </c>
      <c r="Y494" s="326">
        <f t="shared" si="307"/>
        <v>34.040613758401477</v>
      </c>
      <c r="Z494" s="107">
        <f>IF(H494&gt;0, rate1(1,$L$52,$L$51,$L$54,U494,$L$53,$L$50,Y494),"")</f>
        <v>2363.2649757725699</v>
      </c>
      <c r="AA494" s="334">
        <f t="shared" si="328"/>
        <v>0.94758779738035392</v>
      </c>
      <c r="AB494" s="334">
        <f t="shared" si="329"/>
        <v>4.6240831368143708E-3</v>
      </c>
      <c r="AC494" s="326">
        <f t="shared" si="330"/>
        <v>4.6240831368143708E-3</v>
      </c>
      <c r="AD494" s="326">
        <f t="shared" si="331"/>
        <v>-4.3251817513338278</v>
      </c>
      <c r="AE494" s="326">
        <f t="shared" si="332"/>
        <v>-63.382794133142987</v>
      </c>
      <c r="AF494" s="326">
        <f t="shared" si="333"/>
        <v>1007.9916646927611</v>
      </c>
      <c r="AG494" s="326">
        <f t="shared" si="334"/>
        <v>1006.5984294278799</v>
      </c>
      <c r="AH494" s="326">
        <f t="shared" si="335"/>
        <v>1.9871262065131035</v>
      </c>
      <c r="AI494" s="326">
        <f t="shared" si="336"/>
        <v>1.9716526003359707</v>
      </c>
      <c r="AJ494" s="326">
        <f t="shared" si="337"/>
        <v>2.4186149222188078</v>
      </c>
      <c r="AK494" s="335">
        <f t="shared" si="338"/>
        <v>0.64564686342948086</v>
      </c>
      <c r="AL494" s="41">
        <f t="shared" si="308"/>
        <v>0.36717867440239937</v>
      </c>
      <c r="AM494" s="8" cm="1">
        <f t="array" ref="AM494">Balance($B$8,$B$11,$B$12,$H$7,B494,AK494,AL494)</f>
        <v>10.145329337418362</v>
      </c>
      <c r="AN494" s="8" cm="1">
        <f t="array" ref="AN494">getStorageByWaterLevel(B493)</f>
        <v>6.3963459570964307</v>
      </c>
    </row>
    <row r="495" spans="2:40" x14ac:dyDescent="0.25">
      <c r="B495" s="326">
        <f t="shared" si="309"/>
        <v>1007.9916646927611</v>
      </c>
      <c r="C495" s="326">
        <f t="shared" si="310"/>
        <v>1006.5984294278799</v>
      </c>
      <c r="D495" s="326">
        <f t="shared" si="311"/>
        <v>1.9871262065131035</v>
      </c>
      <c r="E495" s="326">
        <f t="shared" si="305"/>
        <v>19.465367399254241</v>
      </c>
      <c r="F495" s="326">
        <f t="shared" si="312"/>
        <v>19.465367399254241</v>
      </c>
      <c r="G495" s="326">
        <f t="shared" si="313"/>
        <v>44.43527069452368</v>
      </c>
      <c r="H495" s="311">
        <f t="shared" si="314"/>
        <v>0.02</v>
      </c>
      <c r="I495" s="326">
        <f t="shared" si="315"/>
        <v>1.114588211904993</v>
      </c>
      <c r="J495" s="326">
        <f t="shared" si="304"/>
        <v>42.18</v>
      </c>
      <c r="K495" s="333">
        <f t="shared" si="316"/>
        <v>1</v>
      </c>
      <c r="L495" s="321">
        <f t="shared" si="317"/>
        <v>2.0071262065131035</v>
      </c>
      <c r="M495" s="321">
        <f t="shared" si="318"/>
        <v>1.9971262065131035</v>
      </c>
      <c r="N495" s="326">
        <f t="shared" si="319"/>
        <v>2.8355775156539753E-2</v>
      </c>
      <c r="O495" s="326">
        <f t="shared" si="320"/>
        <v>1.0016492211610967E-3</v>
      </c>
      <c r="P495" s="330">
        <f t="shared" si="306"/>
        <v>33.930518472562923</v>
      </c>
      <c r="Q495" s="326">
        <f t="shared" si="321"/>
        <v>1.5903186225752748</v>
      </c>
      <c r="R495" s="276">
        <f>IF(H495&gt;0, rate1(1,$L$52,$L$51,$L$54,L495,$L$53,$L$50,P495),"")</f>
        <v>2357.4234868771769</v>
      </c>
      <c r="S495" s="321">
        <f t="shared" si="322"/>
        <v>0.67348957992575265</v>
      </c>
      <c r="T495" s="321">
        <f t="shared" si="323"/>
        <v>8.6844931779181039E-2</v>
      </c>
      <c r="U495" s="326">
        <f t="shared" si="324"/>
        <v>1.9871262065131035</v>
      </c>
      <c r="V495" s="334">
        <f t="shared" si="325"/>
        <v>1.9871262065131035</v>
      </c>
      <c r="W495" s="326">
        <f t="shared" si="326"/>
        <v>2.3758108434801528E-4</v>
      </c>
      <c r="X495" s="326">
        <f t="shared" si="327"/>
        <v>0.93610581763196876</v>
      </c>
      <c r="Y495" s="326">
        <f t="shared" si="307"/>
        <v>33.591575745718885</v>
      </c>
      <c r="Z495" s="107">
        <f>IF(H495&gt;0, rate1(1,$L$52,$L$51,$L$54,U495,$L$53,$L$50,Y495),"")</f>
        <v>2339.3834611304064</v>
      </c>
      <c r="AA495" s="334">
        <f t="shared" si="328"/>
        <v>0.39949180183029276</v>
      </c>
      <c r="AB495" s="334">
        <f t="shared" si="329"/>
        <v>3.9563337365274974E-4</v>
      </c>
      <c r="AC495" s="326">
        <f t="shared" si="330"/>
        <v>8.6844931779181039E-2</v>
      </c>
      <c r="AD495" s="326">
        <f t="shared" si="331"/>
        <v>0.23029553469917646</v>
      </c>
      <c r="AE495" s="326">
        <f t="shared" si="332"/>
        <v>99.607004409454447</v>
      </c>
      <c r="AF495" s="326">
        <f t="shared" si="333"/>
        <v>1007.9331755361385</v>
      </c>
      <c r="AG495" s="326">
        <f t="shared" si="334"/>
        <v>1006.5115844961007</v>
      </c>
      <c r="AH495" s="326">
        <f t="shared" si="335"/>
        <v>2.0072458118121079</v>
      </c>
      <c r="AI495" s="326">
        <f t="shared" si="336"/>
        <v>36.838918532292418</v>
      </c>
      <c r="AJ495" s="326">
        <f t="shared" si="337"/>
        <v>2.4288479551444446</v>
      </c>
      <c r="AK495" s="335">
        <f t="shared" si="338"/>
        <v>0.64573186616409783</v>
      </c>
      <c r="AL495" s="41">
        <f t="shared" si="308"/>
        <v>0.36726183870908152</v>
      </c>
      <c r="AM495" s="8" cm="1">
        <f t="array" ref="AM495">Balance($B$8,$B$11,$B$12,$H$7,B495,AK495,AL495)</f>
        <v>10.178045584571267</v>
      </c>
      <c r="AN495" s="8" cm="1">
        <f t="array" ref="AN495">getStorageByWaterLevel(B494)</f>
        <v>6.5003646034088858</v>
      </c>
    </row>
    <row r="496" spans="2:40" x14ac:dyDescent="0.25">
      <c r="B496" s="326">
        <f t="shared" si="309"/>
        <v>1007.9331755361385</v>
      </c>
      <c r="C496" s="326">
        <f t="shared" si="310"/>
        <v>1006.5115844961007</v>
      </c>
      <c r="D496" s="326">
        <f t="shared" si="311"/>
        <v>2.0072458118121079</v>
      </c>
      <c r="E496" s="326">
        <f t="shared" si="305"/>
        <v>19.465367399254241</v>
      </c>
      <c r="F496" s="326">
        <f t="shared" si="312"/>
        <v>19.465367399254241</v>
      </c>
      <c r="G496" s="326">
        <f t="shared" si="313"/>
        <v>45.785047708210172</v>
      </c>
      <c r="H496" s="311">
        <f t="shared" si="314"/>
        <v>0.02</v>
      </c>
      <c r="I496" s="326">
        <f t="shared" si="315"/>
        <v>1.1372728320302485</v>
      </c>
      <c r="J496" s="326">
        <f t="shared" si="304"/>
        <v>42.18</v>
      </c>
      <c r="K496" s="333">
        <f t="shared" si="316"/>
        <v>1</v>
      </c>
      <c r="L496" s="321">
        <f t="shared" si="317"/>
        <v>2.0272458118121079</v>
      </c>
      <c r="M496" s="321">
        <f t="shared" si="318"/>
        <v>2.0172458118121082</v>
      </c>
      <c r="N496" s="326">
        <f t="shared" si="319"/>
        <v>2.8644592006815461E-2</v>
      </c>
      <c r="O496" s="326">
        <f t="shared" si="320"/>
        <v>1.0016492211610967E-3</v>
      </c>
      <c r="P496" s="330">
        <f t="shared" si="306"/>
        <v>34.386129685421537</v>
      </c>
      <c r="Q496" s="326">
        <f t="shared" si="321"/>
        <v>2.9265533862486208</v>
      </c>
      <c r="R496" s="276">
        <f>IF(H496&gt;0, rate1(1,$L$52,$L$51,$L$54,L496,$L$53,$L$50,P496),"")</f>
        <v>2381.5396783845958</v>
      </c>
      <c r="S496" s="321">
        <f t="shared" si="322"/>
        <v>1.2268260008047287</v>
      </c>
      <c r="T496" s="321">
        <f t="shared" si="323"/>
        <v>-0.12628442905659296</v>
      </c>
      <c r="U496" s="326">
        <f t="shared" si="324"/>
        <v>2.0072458118121079</v>
      </c>
      <c r="V496" s="334">
        <f t="shared" si="325"/>
        <v>2.0072458118121079</v>
      </c>
      <c r="W496" s="326">
        <f t="shared" si="326"/>
        <v>2.4241644559674924E-4</v>
      </c>
      <c r="X496" s="326">
        <f t="shared" si="327"/>
        <v>2.2590593510646642</v>
      </c>
      <c r="Y496" s="326">
        <f t="shared" si="307"/>
        <v>34.046053140520598</v>
      </c>
      <c r="Z496" s="107">
        <f>IF(H496&gt;0, rate1(1,$L$52,$L$51,$L$54,U496,$L$53,$L$50,Y496),"")</f>
        <v>2363.5533496574044</v>
      </c>
      <c r="AA496" s="334">
        <f t="shared" si="328"/>
        <v>0.95421573508082103</v>
      </c>
      <c r="AB496" s="334">
        <f t="shared" si="329"/>
        <v>5.2947545630507931E-3</v>
      </c>
      <c r="AC496" s="326">
        <f t="shared" si="330"/>
        <v>5.2947545630507931E-3</v>
      </c>
      <c r="AD496" s="326">
        <f t="shared" si="331"/>
        <v>3.7773233417785033</v>
      </c>
      <c r="AE496" s="326">
        <f t="shared" si="332"/>
        <v>76.992400297624229</v>
      </c>
      <c r="AF496" s="326">
        <f t="shared" si="333"/>
        <v>1007.9565253735823</v>
      </c>
      <c r="AG496" s="326">
        <f t="shared" si="334"/>
        <v>1006.5062897415377</v>
      </c>
      <c r="AH496" s="326">
        <f t="shared" si="335"/>
        <v>2.0273676268861598</v>
      </c>
      <c r="AI496" s="326">
        <f t="shared" si="336"/>
        <v>2.2232485190598372</v>
      </c>
      <c r="AJ496" s="326">
        <f t="shared" si="337"/>
        <v>2.4294655241775169</v>
      </c>
      <c r="AK496" s="335">
        <f t="shared" si="338"/>
        <v>0.6473688134811737</v>
      </c>
      <c r="AL496" s="41">
        <f t="shared" si="308"/>
        <v>0.36881570429277361</v>
      </c>
      <c r="AM496" s="8" cm="1">
        <f t="array" ref="AM496">Balance($B$8,$B$11,$B$12,$H$7,B496,AK496,AL496)</f>
        <v>10.213441676424013</v>
      </c>
      <c r="AN496" s="8" cm="1">
        <f t="array" ref="AN496">getStorageByWaterLevel(B495)</f>
        <v>6.5223510690461524</v>
      </c>
    </row>
    <row r="497" spans="2:40" x14ac:dyDescent="0.25">
      <c r="B497" s="326">
        <f t="shared" si="309"/>
        <v>1007.9565253735823</v>
      </c>
      <c r="C497" s="326">
        <f t="shared" si="310"/>
        <v>1006.5062897415377</v>
      </c>
      <c r="D497" s="326">
        <f t="shared" si="311"/>
        <v>2.0273676268861598</v>
      </c>
      <c r="E497" s="326">
        <f t="shared" si="305"/>
        <v>19.465367399254241</v>
      </c>
      <c r="F497" s="326">
        <f t="shared" si="312"/>
        <v>19.465367399254241</v>
      </c>
      <c r="G497" s="326">
        <f t="shared" si="313"/>
        <v>44.451534210649498</v>
      </c>
      <c r="H497" s="311">
        <f t="shared" si="314"/>
        <v>0.02</v>
      </c>
      <c r="I497" s="326">
        <f t="shared" si="315"/>
        <v>1.1601885056356878</v>
      </c>
      <c r="J497" s="326">
        <f t="shared" si="304"/>
        <v>42.18</v>
      </c>
      <c r="K497" s="333">
        <f t="shared" si="316"/>
        <v>-1</v>
      </c>
      <c r="L497" s="321">
        <f t="shared" si="317"/>
        <v>2.0073676268861598</v>
      </c>
      <c r="M497" s="321">
        <f t="shared" si="318"/>
        <v>2.01736762688616</v>
      </c>
      <c r="N497" s="326">
        <f t="shared" si="319"/>
        <v>-2.8297740533065774E-2</v>
      </c>
      <c r="O497" s="326">
        <f t="shared" si="320"/>
        <v>1.0016492211610967E-3</v>
      </c>
      <c r="P497" s="330">
        <f t="shared" si="306"/>
        <v>34.162580639360371</v>
      </c>
      <c r="Q497" s="326">
        <f t="shared" si="321"/>
        <v>2.9347254046319549</v>
      </c>
      <c r="R497" s="276">
        <f>IF(H497&gt;0, rate1(1,$L$52,$L$51,$L$54,L497,$L$53,$L$50,P497),"")</f>
        <v>2369.7259363594549</v>
      </c>
      <c r="S497" s="321">
        <f t="shared" si="322"/>
        <v>1.2363848990064565</v>
      </c>
      <c r="T497" s="321">
        <f t="shared" si="323"/>
        <v>0.11971044111533055</v>
      </c>
      <c r="U497" s="326">
        <f t="shared" si="324"/>
        <v>2.0273676268861598</v>
      </c>
      <c r="V497" s="334">
        <f t="shared" si="325"/>
        <v>2.0273676268861598</v>
      </c>
      <c r="W497" s="326">
        <f t="shared" si="326"/>
        <v>2.4730105726344931E-4</v>
      </c>
      <c r="X497" s="326">
        <f t="shared" si="327"/>
        <v>3.6089514499376065</v>
      </c>
      <c r="Y497" s="326">
        <f t="shared" si="307"/>
        <v>34.502104793171284</v>
      </c>
      <c r="Z497" s="107">
        <f>IF(H497&gt;0, rate1(1,$L$52,$L$51,$L$54,U497,$L$53,$L$50,Y497),"")</f>
        <v>2387.6541343501417</v>
      </c>
      <c r="AA497" s="334">
        <f t="shared" si="328"/>
        <v>1.5090164186415069</v>
      </c>
      <c r="AB497" s="334">
        <f t="shared" si="329"/>
        <v>-4.8584102242411154E-4</v>
      </c>
      <c r="AC497" s="326">
        <f t="shared" si="330"/>
        <v>0.11971044111533055</v>
      </c>
      <c r="AD497" s="326">
        <f t="shared" si="331"/>
        <v>-0.16706980455223408</v>
      </c>
      <c r="AE497" s="326">
        <f t="shared" si="332"/>
        <v>-63.107667244152623</v>
      </c>
      <c r="AF497" s="326">
        <f t="shared" si="333"/>
        <v>1007.8085171919339</v>
      </c>
      <c r="AG497" s="326">
        <f t="shared" si="334"/>
        <v>1006.3865793004223</v>
      </c>
      <c r="AH497" s="326">
        <f t="shared" si="335"/>
        <v>2.0074906690482761</v>
      </c>
      <c r="AI497" s="326">
        <f t="shared" si="336"/>
        <v>50.516576317360318</v>
      </c>
      <c r="AJ497" s="326">
        <f t="shared" si="337"/>
        <v>2.4434979064878948</v>
      </c>
      <c r="AK497" s="335">
        <f t="shared" si="338"/>
        <v>0.6474706050206861</v>
      </c>
      <c r="AL497" s="41">
        <f t="shared" si="308"/>
        <v>0.36890948091530756</v>
      </c>
      <c r="AM497" s="8" cm="1">
        <f t="array" ref="AM497">Balance($B$8,$B$11,$B$12,$H$7,B497,AK497,AL497)</f>
        <v>10.187476265506637</v>
      </c>
      <c r="AN497" s="8" cm="1">
        <f t="array" ref="AN497">getStorageByWaterLevel(B496)</f>
        <v>6.5618432377100921</v>
      </c>
    </row>
    <row r="498" spans="2:40" x14ac:dyDescent="0.25">
      <c r="B498" s="326">
        <f t="shared" si="309"/>
        <v>1007.8085171919339</v>
      </c>
      <c r="C498" s="326">
        <f t="shared" si="310"/>
        <v>1006.3865793004223</v>
      </c>
      <c r="D498" s="326">
        <f t="shared" si="311"/>
        <v>2.0074906690482761</v>
      </c>
      <c r="E498" s="326">
        <f t="shared" si="305"/>
        <v>19.465367399254241</v>
      </c>
      <c r="F498" s="326">
        <f t="shared" si="312"/>
        <v>19.465367399254241</v>
      </c>
      <c r="G498" s="326">
        <f t="shared" si="313"/>
        <v>43.144025452806012</v>
      </c>
      <c r="H498" s="311">
        <f t="shared" si="314"/>
        <v>0.02</v>
      </c>
      <c r="I498" s="326">
        <f t="shared" si="315"/>
        <v>1.137550313209249</v>
      </c>
      <c r="J498" s="326">
        <f t="shared" si="304"/>
        <v>42.18</v>
      </c>
      <c r="K498" s="333">
        <f t="shared" si="316"/>
        <v>-1</v>
      </c>
      <c r="L498" s="321">
        <f t="shared" si="317"/>
        <v>1.9874906690482761</v>
      </c>
      <c r="M498" s="321">
        <f t="shared" si="318"/>
        <v>1.9974906690482761</v>
      </c>
      <c r="N498" s="326">
        <f t="shared" si="319"/>
        <v>-2.8022009396578618E-2</v>
      </c>
      <c r="O498" s="326">
        <f t="shared" si="320"/>
        <v>1.0016492211610967E-3</v>
      </c>
      <c r="P498" s="330">
        <f t="shared" si="306"/>
        <v>33.713193175429765</v>
      </c>
      <c r="Q498" s="326">
        <f t="shared" si="321"/>
        <v>1.6142863908646774</v>
      </c>
      <c r="R498" s="276">
        <f>IF(H498&gt;0, rate1(1,$L$52,$L$51,$L$54,L498,$L$53,$L$50,P498),"")</f>
        <v>2345.8662653383735</v>
      </c>
      <c r="S498" s="321">
        <f t="shared" si="322"/>
        <v>0.68700781579875303</v>
      </c>
      <c r="T498" s="321">
        <f t="shared" si="323"/>
        <v>-8.9529422174200665E-2</v>
      </c>
      <c r="U498" s="326">
        <f t="shared" si="324"/>
        <v>2.0074906690482761</v>
      </c>
      <c r="V498" s="334">
        <f t="shared" si="325"/>
        <v>2.0074906690482761</v>
      </c>
      <c r="W498" s="326">
        <f t="shared" si="326"/>
        <v>2.424755923557953E-4</v>
      </c>
      <c r="X498" s="326">
        <f t="shared" si="327"/>
        <v>2.2753242538558567</v>
      </c>
      <c r="Y498" s="326">
        <f t="shared" si="307"/>
        <v>34.051593575109877</v>
      </c>
      <c r="Z498" s="107">
        <f>IF(H498&gt;0, rate1(1,$L$52,$L$51,$L$54,U498,$L$53,$L$50,Y498),"")</f>
        <v>2363.8470585439968</v>
      </c>
      <c r="AA498" s="334">
        <f t="shared" si="328"/>
        <v>0.96096653599964177</v>
      </c>
      <c r="AB498" s="334">
        <f t="shared" si="329"/>
        <v>6.2119926725839646E-3</v>
      </c>
      <c r="AC498" s="326">
        <f t="shared" si="330"/>
        <v>6.2119926725839646E-3</v>
      </c>
      <c r="AD498" s="326">
        <f t="shared" si="331"/>
        <v>-3.2195788137787229</v>
      </c>
      <c r="AE498" s="326">
        <f t="shared" si="332"/>
        <v>-48.482369938428796</v>
      </c>
      <c r="AF498" s="326">
        <f t="shared" si="333"/>
        <v>1007.7742831898647</v>
      </c>
      <c r="AG498" s="326">
        <f t="shared" si="334"/>
        <v>1006.3803673077498</v>
      </c>
      <c r="AH498" s="326">
        <f t="shared" si="335"/>
        <v>1.9876115183768281</v>
      </c>
      <c r="AI498" s="326">
        <f t="shared" si="336"/>
        <v>2.6480591687471713</v>
      </c>
      <c r="AJ498" s="326">
        <f t="shared" si="337"/>
        <v>2.4442334784792132</v>
      </c>
      <c r="AK498" s="335">
        <f t="shared" si="338"/>
        <v>0.64971614434106217</v>
      </c>
      <c r="AL498" s="41">
        <f t="shared" si="308"/>
        <v>0.37104027010437385</v>
      </c>
      <c r="AM498" s="8" cm="1">
        <f t="array" ref="AM498">Balance($B$8,$B$11,$B$12,$H$7,B498,AK498,AL498)</f>
        <v>10.306891596270832</v>
      </c>
      <c r="AN498" s="8" cm="1">
        <f t="array" ref="AN498">getStorageByWaterLevel(B497)</f>
        <v>6.5460630244287925</v>
      </c>
    </row>
    <row r="499" spans="2:40" x14ac:dyDescent="0.25">
      <c r="B499" s="326">
        <f t="shared" si="309"/>
        <v>1007.7742831898647</v>
      </c>
      <c r="C499" s="326">
        <f t="shared" si="310"/>
        <v>1006.3803673077498</v>
      </c>
      <c r="D499" s="326">
        <f t="shared" si="311"/>
        <v>1.9876115183768281</v>
      </c>
      <c r="E499" s="326">
        <f t="shared" si="305"/>
        <v>19.465367399254241</v>
      </c>
      <c r="F499" s="326">
        <f t="shared" si="312"/>
        <v>19.465367399254241</v>
      </c>
      <c r="G499" s="326">
        <f t="shared" si="313"/>
        <v>44.467512714646332</v>
      </c>
      <c r="H499" s="311">
        <f t="shared" si="314"/>
        <v>0.02</v>
      </c>
      <c r="I499" s="326">
        <f t="shared" si="315"/>
        <v>1.11513270569194</v>
      </c>
      <c r="J499" s="326">
        <f t="shared" si="304"/>
        <v>42.18</v>
      </c>
      <c r="K499" s="333">
        <f t="shared" si="316"/>
        <v>1</v>
      </c>
      <c r="L499" s="321">
        <f t="shared" si="317"/>
        <v>2.0076115183768279</v>
      </c>
      <c r="M499" s="321">
        <f t="shared" si="318"/>
        <v>1.9976115183768282</v>
      </c>
      <c r="N499" s="326">
        <f t="shared" si="319"/>
        <v>2.8362741233001199E-2</v>
      </c>
      <c r="O499" s="326">
        <f t="shared" si="320"/>
        <v>1.0016492211610967E-3</v>
      </c>
      <c r="P499" s="330">
        <f t="shared" si="306"/>
        <v>33.94149049780119</v>
      </c>
      <c r="Q499" s="326">
        <f t="shared" si="321"/>
        <v>1.6222356099420665</v>
      </c>
      <c r="R499" s="276">
        <f>IF(H499&gt;0, rate1(1,$L$52,$L$51,$L$54,L499,$L$53,$L$50,P499),"")</f>
        <v>2358.0060467916073</v>
      </c>
      <c r="S499" s="321">
        <f t="shared" si="322"/>
        <v>0.68683648710423406</v>
      </c>
      <c r="T499" s="321">
        <f t="shared" si="323"/>
        <v>9.0568473225811325E-2</v>
      </c>
      <c r="U499" s="326">
        <f t="shared" si="324"/>
        <v>1.9876115183768279</v>
      </c>
      <c r="V499" s="334">
        <f t="shared" si="325"/>
        <v>1.9876115183768279</v>
      </c>
      <c r="W499" s="326">
        <f t="shared" si="326"/>
        <v>2.3769714642662976E-4</v>
      </c>
      <c r="X499" s="326">
        <f t="shared" si="327"/>
        <v>0.96770401471192002</v>
      </c>
      <c r="Y499" s="326">
        <f t="shared" si="307"/>
        <v>33.602520332649938</v>
      </c>
      <c r="Z499" s="107">
        <f>IF(H499&gt;0, rate1(1,$L$52,$L$51,$L$54,U499,$L$53,$L$50,Y499),"")</f>
        <v>2339.9673107972571</v>
      </c>
      <c r="AA499" s="334">
        <f t="shared" si="328"/>
        <v>0.41287358163899734</v>
      </c>
      <c r="AB499" s="334">
        <f t="shared" si="329"/>
        <v>4.0484832396091985E-4</v>
      </c>
      <c r="AC499" s="326">
        <f t="shared" si="330"/>
        <v>9.0568473225811325E-2</v>
      </c>
      <c r="AD499" s="326">
        <f t="shared" si="331"/>
        <v>0.22082739487210604</v>
      </c>
      <c r="AE499" s="326">
        <f t="shared" si="332"/>
        <v>71.097120203218083</v>
      </c>
      <c r="AF499" s="326">
        <f t="shared" si="333"/>
        <v>1007.7120774578719</v>
      </c>
      <c r="AG499" s="326">
        <f t="shared" si="334"/>
        <v>1006.2897988345239</v>
      </c>
      <c r="AH499" s="326">
        <f t="shared" si="335"/>
        <v>2.0077311770952431</v>
      </c>
      <c r="AI499" s="326">
        <f t="shared" si="336"/>
        <v>38.408923229455766</v>
      </c>
      <c r="AJ499" s="326">
        <f t="shared" si="337"/>
        <v>2.4549026238207285</v>
      </c>
      <c r="AK499" s="335">
        <f t="shared" si="338"/>
        <v>0.64983039227323913</v>
      </c>
      <c r="AL499" s="41">
        <f t="shared" si="308"/>
        <v>0.37115196524011163</v>
      </c>
      <c r="AM499" s="8" cm="1">
        <f t="array" ref="AM499">Balance($B$8,$B$11,$B$12,$H$7,B499,AK499,AL499)</f>
        <v>10.340967986429147</v>
      </c>
      <c r="AN499" s="8" cm="1">
        <f t="array" ref="AN499">getStorageByWaterLevel(B498)</f>
        <v>6.6464107211064016</v>
      </c>
    </row>
    <row r="500" spans="2:40" x14ac:dyDescent="0.25">
      <c r="B500" s="326">
        <f t="shared" si="309"/>
        <v>1007.7120774578719</v>
      </c>
      <c r="C500" s="326">
        <f t="shared" si="310"/>
        <v>1006.2897988345239</v>
      </c>
      <c r="D500" s="326">
        <f t="shared" si="311"/>
        <v>2.0077311770952431</v>
      </c>
      <c r="E500" s="326">
        <f t="shared" si="305"/>
        <v>19.465367399254241</v>
      </c>
      <c r="F500" s="326">
        <f t="shared" si="312"/>
        <v>19.465367399254241</v>
      </c>
      <c r="G500" s="326">
        <f t="shared" si="313"/>
        <v>45.817942920704908</v>
      </c>
      <c r="H500" s="311">
        <f t="shared" si="314"/>
        <v>0.02</v>
      </c>
      <c r="I500" s="326">
        <f t="shared" si="315"/>
        <v>1.1378228986784051</v>
      </c>
      <c r="J500" s="326">
        <f t="shared" si="304"/>
        <v>42.18</v>
      </c>
      <c r="K500" s="333">
        <f t="shared" si="316"/>
        <v>1</v>
      </c>
      <c r="L500" s="321">
        <f t="shared" si="317"/>
        <v>2.0277311770952431</v>
      </c>
      <c r="M500" s="321">
        <f t="shared" si="318"/>
        <v>2.0177311770952429</v>
      </c>
      <c r="N500" s="326">
        <f t="shared" si="319"/>
        <v>2.8651560025162226E-2</v>
      </c>
      <c r="O500" s="326">
        <f t="shared" si="320"/>
        <v>1.0016492211610967E-3</v>
      </c>
      <c r="P500" s="330">
        <f t="shared" si="306"/>
        <v>34.397139623575796</v>
      </c>
      <c r="Q500" s="326">
        <f t="shared" si="321"/>
        <v>2.9591202003908137</v>
      </c>
      <c r="R500" s="276">
        <f>IF(H500&gt;0, rate1(1,$L$52,$L$51,$L$54,L500,$L$53,$L$50,P500),"")</f>
        <v>2382.1205678481288</v>
      </c>
      <c r="S500" s="321">
        <f t="shared" si="322"/>
        <v>1.2401756787465357</v>
      </c>
      <c r="T500" s="321">
        <f t="shared" si="323"/>
        <v>-0.11929417739003892</v>
      </c>
      <c r="U500" s="326">
        <f t="shared" si="324"/>
        <v>2.0077311770952431</v>
      </c>
      <c r="V500" s="334">
        <f t="shared" si="325"/>
        <v>2.0077311770952431</v>
      </c>
      <c r="W500" s="326">
        <f t="shared" si="326"/>
        <v>2.4253369556426208E-4</v>
      </c>
      <c r="X500" s="326">
        <f t="shared" si="327"/>
        <v>2.2913041202207864</v>
      </c>
      <c r="Y500" s="326">
        <f t="shared" si="307"/>
        <v>34.057035819444629</v>
      </c>
      <c r="Z500" s="107">
        <f>IF(H500&gt;0, rate1(1,$L$52,$L$51,$L$54,U500,$L$53,$L$50,Y500),"")</f>
        <v>2364.1355401849555</v>
      </c>
      <c r="AA500" s="334">
        <f t="shared" si="328"/>
        <v>0.96759743086757832</v>
      </c>
      <c r="AB500" s="334">
        <f t="shared" si="329"/>
        <v>7.4850143694805164E-3</v>
      </c>
      <c r="AC500" s="326">
        <f t="shared" si="330"/>
        <v>7.4850143694805164E-3</v>
      </c>
      <c r="AD500" s="326">
        <f t="shared" si="331"/>
        <v>2.6720055584059037</v>
      </c>
      <c r="AE500" s="326">
        <f t="shared" si="332"/>
        <v>49.99675633468226</v>
      </c>
      <c r="AF500" s="326">
        <f t="shared" si="333"/>
        <v>1007.7332440035276</v>
      </c>
      <c r="AG500" s="326">
        <f t="shared" si="334"/>
        <v>1006.2823138201544</v>
      </c>
      <c r="AH500" s="326">
        <f t="shared" si="335"/>
        <v>2.0278530453567334</v>
      </c>
      <c r="AI500" s="326">
        <f t="shared" si="336"/>
        <v>3.1421643683812568</v>
      </c>
      <c r="AJ500" s="326">
        <f t="shared" si="337"/>
        <v>2.4557754472563902</v>
      </c>
      <c r="AK500" s="335">
        <f t="shared" si="338"/>
        <v>0.65153834155530088</v>
      </c>
      <c r="AL500" s="41">
        <f t="shared" si="308"/>
        <v>0.37277205362193006</v>
      </c>
      <c r="AM500" s="8" cm="1">
        <f t="array" ref="AM500">Balance($B$8,$B$11,$B$12,$H$7,B500,AK500,AL500)</f>
        <v>10.379189196060057</v>
      </c>
      <c r="AN500" s="8" cm="1">
        <f t="array" ref="AN500">getStorageByWaterLevel(B499)</f>
        <v>6.6697295833458421</v>
      </c>
    </row>
    <row r="501" spans="2:40" x14ac:dyDescent="0.25">
      <c r="B501" s="326">
        <f t="shared" si="309"/>
        <v>1007.7332440035276</v>
      </c>
      <c r="C501" s="326">
        <f t="shared" si="310"/>
        <v>1006.2823138201544</v>
      </c>
      <c r="D501" s="326">
        <f t="shared" si="311"/>
        <v>2.0278530453567334</v>
      </c>
      <c r="E501" s="326">
        <f t="shared" si="305"/>
        <v>19.465367399254241</v>
      </c>
      <c r="F501" s="326">
        <f t="shared" si="312"/>
        <v>19.465367399254241</v>
      </c>
      <c r="G501" s="326">
        <f t="shared" si="313"/>
        <v>44.483791182237646</v>
      </c>
      <c r="H501" s="311">
        <f t="shared" si="314"/>
        <v>0.02</v>
      </c>
      <c r="I501" s="326">
        <f t="shared" si="315"/>
        <v>1.160744146698562</v>
      </c>
      <c r="J501" s="326">
        <f t="shared" si="304"/>
        <v>42.18</v>
      </c>
      <c r="K501" s="333">
        <f t="shared" si="316"/>
        <v>-1</v>
      </c>
      <c r="L501" s="321">
        <f t="shared" si="317"/>
        <v>2.0078530453567334</v>
      </c>
      <c r="M501" s="321">
        <f t="shared" si="318"/>
        <v>2.0178530453567332</v>
      </c>
      <c r="N501" s="326">
        <f t="shared" si="319"/>
        <v>-2.8304473613983472E-2</v>
      </c>
      <c r="O501" s="326">
        <f t="shared" si="320"/>
        <v>1.0016492211610967E-3</v>
      </c>
      <c r="P501" s="330">
        <f t="shared" si="306"/>
        <v>34.173573820979335</v>
      </c>
      <c r="Q501" s="326">
        <f t="shared" si="321"/>
        <v>2.9672997216686383</v>
      </c>
      <c r="R501" s="276">
        <f>IF(H501&gt;0, rate1(1,$L$52,$L$51,$L$54,L501,$L$53,$L$50,P501),"")</f>
        <v>2370.3077419314541</v>
      </c>
      <c r="S501" s="321">
        <f t="shared" si="322"/>
        <v>1.2498014470148697</v>
      </c>
      <c r="T501" s="321">
        <f t="shared" si="323"/>
        <v>0.11330788493110136</v>
      </c>
      <c r="U501" s="326">
        <f t="shared" si="324"/>
        <v>2.0278530453567334</v>
      </c>
      <c r="V501" s="334">
        <f t="shared" si="325"/>
        <v>2.0278530453567334</v>
      </c>
      <c r="W501" s="326">
        <f t="shared" si="326"/>
        <v>2.4741949545026287E-4</v>
      </c>
      <c r="X501" s="326">
        <f t="shared" si="327"/>
        <v>3.6418494671585364</v>
      </c>
      <c r="Y501" s="326">
        <f t="shared" si="307"/>
        <v>34.513125325523184</v>
      </c>
      <c r="Z501" s="107">
        <f>IF(H501&gt;0, rate1(1,$L$52,$L$51,$L$54,U501,$L$53,$L$50,Y501),"")</f>
        <v>2388.2346498133375</v>
      </c>
      <c r="AA501" s="334">
        <f t="shared" si="328"/>
        <v>1.5224019723118802</v>
      </c>
      <c r="AB501" s="334">
        <f t="shared" si="329"/>
        <v>-4.7361899181833577E-4</v>
      </c>
      <c r="AC501" s="326">
        <f t="shared" si="330"/>
        <v>0.11330788493110136</v>
      </c>
      <c r="AD501" s="326">
        <f t="shared" si="331"/>
        <v>-0.17651022267480604</v>
      </c>
      <c r="AE501" s="326">
        <f t="shared" si="332"/>
        <v>-47.163629610254553</v>
      </c>
      <c r="AF501" s="326">
        <f t="shared" si="333"/>
        <v>1007.5916316449825</v>
      </c>
      <c r="AG501" s="326">
        <f t="shared" si="334"/>
        <v>1006.1690059352233</v>
      </c>
      <c r="AH501" s="326">
        <f t="shared" si="335"/>
        <v>2.0079761409470267</v>
      </c>
      <c r="AI501" s="326">
        <f t="shared" si="336"/>
        <v>47.803026976898792</v>
      </c>
      <c r="AJ501" s="326">
        <f t="shared" si="337"/>
        <v>2.4690540658610844</v>
      </c>
      <c r="AK501" s="335">
        <f t="shared" si="338"/>
        <v>0.65168230906297886</v>
      </c>
      <c r="AL501" s="41">
        <f t="shared" si="308"/>
        <v>0.37290459011498839</v>
      </c>
      <c r="AM501" s="8" cm="1">
        <f t="array" ref="AM501">Balance($B$8,$B$11,$B$12,$H$7,B501,AK501,AL501)</f>
        <v>10.354712042318488</v>
      </c>
      <c r="AN501" s="8" cm="1">
        <f t="array" ref="AN501">getStorageByWaterLevel(B500)</f>
        <v>6.712206154829004</v>
      </c>
    </row>
    <row r="502" spans="2:40" x14ac:dyDescent="0.25">
      <c r="B502" s="326">
        <f t="shared" si="309"/>
        <v>1007.5916316449825</v>
      </c>
      <c r="C502" s="326">
        <f t="shared" si="310"/>
        <v>1006.1690059352233</v>
      </c>
      <c r="D502" s="326">
        <f t="shared" si="311"/>
        <v>2.0079761409470267</v>
      </c>
      <c r="E502" s="326">
        <f t="shared" si="305"/>
        <v>19.465367399254241</v>
      </c>
      <c r="F502" s="326">
        <f t="shared" si="312"/>
        <v>19.465367399254241</v>
      </c>
      <c r="G502" s="326">
        <f t="shared" si="313"/>
        <v>43.175650312532483</v>
      </c>
      <c r="H502" s="311">
        <f t="shared" si="314"/>
        <v>0.02</v>
      </c>
      <c r="I502" s="326">
        <f t="shared" si="315"/>
        <v>1.1381005678073961</v>
      </c>
      <c r="J502" s="326">
        <f t="shared" si="304"/>
        <v>42.18</v>
      </c>
      <c r="K502" s="333">
        <f t="shared" si="316"/>
        <v>-1</v>
      </c>
      <c r="L502" s="321">
        <f t="shared" si="317"/>
        <v>1.9879761409470267</v>
      </c>
      <c r="M502" s="321">
        <f t="shared" si="318"/>
        <v>1.9979761409470267</v>
      </c>
      <c r="N502" s="326">
        <f t="shared" si="319"/>
        <v>-2.8028744379775983E-2</v>
      </c>
      <c r="O502" s="326">
        <f t="shared" si="320"/>
        <v>1.0016492211610967E-3</v>
      </c>
      <c r="P502" s="330">
        <f t="shared" si="306"/>
        <v>33.724151179274287</v>
      </c>
      <c r="Q502" s="326">
        <f t="shared" si="321"/>
        <v>1.6462255584165817</v>
      </c>
      <c r="R502" s="276">
        <f>IF(H502&gt;0, rate1(1,$L$52,$L$51,$L$54,L502,$L$53,$L$50,P502),"")</f>
        <v>2346.4498417672662</v>
      </c>
      <c r="S502" s="321">
        <f t="shared" si="322"/>
        <v>0.70042623941129822</v>
      </c>
      <c r="T502" s="321">
        <f t="shared" si="323"/>
        <v>-9.3562080753320384E-2</v>
      </c>
      <c r="U502" s="326">
        <f t="shared" si="324"/>
        <v>2.0079761409470267</v>
      </c>
      <c r="V502" s="334">
        <f t="shared" si="325"/>
        <v>2.0079761409470267</v>
      </c>
      <c r="W502" s="326">
        <f t="shared" si="326"/>
        <v>2.4259288238326349E-4</v>
      </c>
      <c r="X502" s="326">
        <f t="shared" si="327"/>
        <v>2.3075839757502621</v>
      </c>
      <c r="Y502" s="326">
        <f t="shared" si="307"/>
        <v>34.062579114092152</v>
      </c>
      <c r="Z502" s="107">
        <f>IF(H502&gt;0, rate1(1,$L$52,$L$51,$L$54,U502,$L$53,$L$50,Y502),"")</f>
        <v>2364.4293558784525</v>
      </c>
      <c r="AA502" s="334">
        <f t="shared" si="328"/>
        <v>0.97435117688436079</v>
      </c>
      <c r="AB502" s="334">
        <f t="shared" si="329"/>
        <v>9.4582461460129916E-3</v>
      </c>
      <c r="AC502" s="326">
        <f t="shared" si="330"/>
        <v>9.4582461460129916E-3</v>
      </c>
      <c r="AD502" s="326">
        <f t="shared" si="331"/>
        <v>-2.1145569370100139</v>
      </c>
      <c r="AE502" s="326">
        <f t="shared" si="332"/>
        <v>-31.572986740420166</v>
      </c>
      <c r="AF502" s="326">
        <f t="shared" si="333"/>
        <v>1007.5541446544568</v>
      </c>
      <c r="AG502" s="326">
        <f t="shared" si="334"/>
        <v>1006.1595476890773</v>
      </c>
      <c r="AH502" s="326">
        <f t="shared" si="335"/>
        <v>1.9880970439517627</v>
      </c>
      <c r="AI502" s="326">
        <f t="shared" si="336"/>
        <v>4.0308750596984257</v>
      </c>
      <c r="AJ502" s="326">
        <f t="shared" si="337"/>
        <v>2.4701737533776673</v>
      </c>
      <c r="AK502" s="335">
        <f t="shared" si="338"/>
        <v>0.65380876893289808</v>
      </c>
      <c r="AL502" s="41">
        <f t="shared" si="308"/>
        <v>0.37492092179287395</v>
      </c>
      <c r="AM502" s="8" cm="1">
        <f t="array" ref="AM502">Balance($B$8,$B$11,$B$12,$H$7,B502,AK502,AL502)</f>
        <v>10.46971211421115</v>
      </c>
      <c r="AN502" s="8" cm="1">
        <f t="array" ref="AN502">getStorageByWaterLevel(B501)</f>
        <v>6.6977376617450632</v>
      </c>
    </row>
    <row r="503" spans="2:40" x14ac:dyDescent="0.25">
      <c r="B503" s="326">
        <f t="shared" si="309"/>
        <v>1007.5541446544568</v>
      </c>
      <c r="C503" s="326">
        <f t="shared" si="310"/>
        <v>1006.1595476890773</v>
      </c>
      <c r="D503" s="326">
        <f t="shared" si="311"/>
        <v>1.9880970439517627</v>
      </c>
      <c r="E503" s="326">
        <f t="shared" si="305"/>
        <v>19.465367399254241</v>
      </c>
      <c r="F503" s="326">
        <f t="shared" si="312"/>
        <v>19.465367399254241</v>
      </c>
      <c r="G503" s="326">
        <f t="shared" si="313"/>
        <v>44.499784535397602</v>
      </c>
      <c r="H503" s="311">
        <f t="shared" si="314"/>
        <v>0.02</v>
      </c>
      <c r="I503" s="326">
        <f t="shared" si="315"/>
        <v>1.1156775723035934</v>
      </c>
      <c r="J503" s="326">
        <f t="shared" si="304"/>
        <v>42.18</v>
      </c>
      <c r="K503" s="333">
        <f t="shared" si="316"/>
        <v>1</v>
      </c>
      <c r="L503" s="321">
        <f t="shared" si="317"/>
        <v>2.0080970439517625</v>
      </c>
      <c r="M503" s="321">
        <f t="shared" si="318"/>
        <v>1.9980970439517627</v>
      </c>
      <c r="N503" s="326">
        <f t="shared" si="319"/>
        <v>2.8369710405397264E-2</v>
      </c>
      <c r="O503" s="326">
        <f t="shared" si="320"/>
        <v>1.0016492211610967E-3</v>
      </c>
      <c r="P503" s="330">
        <f t="shared" si="306"/>
        <v>33.952468243415048</v>
      </c>
      <c r="Q503" s="326">
        <f t="shared" si="321"/>
        <v>1.6541821744556486</v>
      </c>
      <c r="R503" s="276">
        <f>IF(H503&gt;0, rate1(1,$L$52,$L$51,$L$54,L503,$L$53,$L$50,P503),"")</f>
        <v>2358.5888215548653</v>
      </c>
      <c r="S503" s="321">
        <f t="shared" si="322"/>
        <v>0.70018925680013866</v>
      </c>
      <c r="T503" s="321">
        <f t="shared" si="323"/>
        <v>9.4625396350407981E-2</v>
      </c>
      <c r="U503" s="326">
        <f t="shared" si="324"/>
        <v>1.9880970439517625</v>
      </c>
      <c r="V503" s="334">
        <f t="shared" si="325"/>
        <v>1.9880970439517625</v>
      </c>
      <c r="W503" s="326">
        <f t="shared" si="326"/>
        <v>2.3781328797589651E-4</v>
      </c>
      <c r="X503" s="326">
        <f t="shared" si="327"/>
        <v>0.9993315708526822</v>
      </c>
      <c r="Y503" s="326">
        <f t="shared" si="307"/>
        <v>33.613470632304619</v>
      </c>
      <c r="Z503" s="107">
        <f>IF(H503&gt;0, rate1(1,$L$52,$L$51,$L$54,U503,$L$53,$L$50,Y503),"")</f>
        <v>2340.5513761564616</v>
      </c>
      <c r="AA503" s="334">
        <f t="shared" si="328"/>
        <v>0.42626116900471595</v>
      </c>
      <c r="AB503" s="334">
        <f t="shared" si="329"/>
        <v>4.1449745969495186E-4</v>
      </c>
      <c r="AC503" s="326">
        <f t="shared" si="330"/>
        <v>9.4625396350407981E-2</v>
      </c>
      <c r="AD503" s="326">
        <f t="shared" si="331"/>
        <v>0.21135974877122687</v>
      </c>
      <c r="AE503" s="326">
        <f t="shared" si="332"/>
        <v>44.693222296889161</v>
      </c>
      <c r="AF503" s="326">
        <f t="shared" si="333"/>
        <v>1007.4878889685117</v>
      </c>
      <c r="AG503" s="326">
        <f t="shared" si="334"/>
        <v>1006.0649222927269</v>
      </c>
      <c r="AH503" s="326">
        <f t="shared" si="335"/>
        <v>2.0082167561071169</v>
      </c>
      <c r="AI503" s="326">
        <f t="shared" si="336"/>
        <v>40.119496660731045</v>
      </c>
      <c r="AJ503" s="326">
        <f t="shared" si="337"/>
        <v>2.4813180580056482</v>
      </c>
      <c r="AK503" s="335">
        <f t="shared" si="338"/>
        <v>0.65398280458492908</v>
      </c>
      <c r="AL503" s="41">
        <f t="shared" si="308"/>
        <v>0.37509094410289201</v>
      </c>
      <c r="AM503" s="8" cm="1">
        <f t="array" ref="AM503">Balance($B$8,$B$11,$B$12,$H$7,B503,AK503,AL503)</f>
        <v>10.506413157304284</v>
      </c>
      <c r="AN503" s="8" cm="1">
        <f t="array" ref="AN503">getStorageByWaterLevel(B502)</f>
        <v>6.7948344686069264</v>
      </c>
    </row>
    <row r="504" spans="2:40" x14ac:dyDescent="0.25">
      <c r="B504" s="326">
        <f t="shared" si="309"/>
        <v>1007.4878889685117</v>
      </c>
      <c r="C504" s="326">
        <f t="shared" si="310"/>
        <v>1006.0649222927269</v>
      </c>
      <c r="D504" s="326">
        <f t="shared" si="311"/>
        <v>2.0082167561071169</v>
      </c>
      <c r="E504" s="326">
        <f t="shared" si="305"/>
        <v>19.465367399254241</v>
      </c>
      <c r="F504" s="326">
        <f t="shared" si="312"/>
        <v>19.465367399254241</v>
      </c>
      <c r="G504" s="326">
        <f t="shared" si="313"/>
        <v>45.850868380894276</v>
      </c>
      <c r="H504" s="311">
        <f t="shared" si="314"/>
        <v>0.02</v>
      </c>
      <c r="I504" s="326">
        <f t="shared" si="315"/>
        <v>1.1383733406278225</v>
      </c>
      <c r="J504" s="326">
        <f t="shared" si="304"/>
        <v>42.18</v>
      </c>
      <c r="K504" s="333">
        <f t="shared" si="316"/>
        <v>1</v>
      </c>
      <c r="L504" s="321">
        <f t="shared" si="317"/>
        <v>2.0282167561071169</v>
      </c>
      <c r="M504" s="321">
        <f t="shared" si="318"/>
        <v>2.0182167561071171</v>
      </c>
      <c r="N504" s="326">
        <f t="shared" si="319"/>
        <v>2.8658531140217658E-2</v>
      </c>
      <c r="O504" s="326">
        <f t="shared" si="320"/>
        <v>1.0016492211610967E-3</v>
      </c>
      <c r="P504" s="330">
        <f t="shared" si="306"/>
        <v>34.408155292961297</v>
      </c>
      <c r="Q504" s="326">
        <f t="shared" si="321"/>
        <v>2.991717037223502</v>
      </c>
      <c r="R504" s="276">
        <f>IF(H504&gt;0, rate1(1,$L$52,$L$51,$L$54,L504,$L$53,$L$50,P504),"")</f>
        <v>2382.7016710487965</v>
      </c>
      <c r="S504" s="321">
        <f t="shared" si="322"/>
        <v>1.2535313146136269</v>
      </c>
      <c r="T504" s="321">
        <f t="shared" si="323"/>
        <v>-0.11303744148486071</v>
      </c>
      <c r="U504" s="326">
        <f t="shared" si="324"/>
        <v>2.0082167561071169</v>
      </c>
      <c r="V504" s="334">
        <f t="shared" si="325"/>
        <v>2.0082167561071169</v>
      </c>
      <c r="W504" s="326">
        <f t="shared" si="326"/>
        <v>2.4265102552778472E-4</v>
      </c>
      <c r="X504" s="326">
        <f t="shared" si="327"/>
        <v>2.3235786925350084</v>
      </c>
      <c r="Y504" s="326">
        <f t="shared" si="307"/>
        <v>34.068024221954879</v>
      </c>
      <c r="Z504" s="107">
        <f>IF(H504&gt;0, rate1(1,$L$52,$L$51,$L$54,U504,$L$53,$L$50,Y504),"")</f>
        <v>2364.7179452859582</v>
      </c>
      <c r="AA504" s="334">
        <f t="shared" si="328"/>
        <v>0.98098503103795165</v>
      </c>
      <c r="AB504" s="334">
        <f t="shared" si="329"/>
        <v>1.2761052937403565E-2</v>
      </c>
      <c r="AC504" s="326">
        <f t="shared" si="330"/>
        <v>1.2761052937403565E-2</v>
      </c>
      <c r="AD504" s="326">
        <f t="shared" si="331"/>
        <v>1.5672687902875602</v>
      </c>
      <c r="AE504" s="326">
        <f t="shared" si="332"/>
        <v>25.252888991278532</v>
      </c>
      <c r="AF504" s="326">
        <f t="shared" si="333"/>
        <v>1007.5037864467145</v>
      </c>
      <c r="AG504" s="326">
        <f t="shared" si="334"/>
        <v>1006.0521612397895</v>
      </c>
      <c r="AH504" s="326">
        <f t="shared" si="335"/>
        <v>2.0283386775737391</v>
      </c>
      <c r="AI504" s="326">
        <f t="shared" si="336"/>
        <v>5.3557073856361201</v>
      </c>
      <c r="AJ504" s="326">
        <f t="shared" si="337"/>
        <v>2.4828057545016584</v>
      </c>
      <c r="AK504" s="335">
        <f t="shared" si="338"/>
        <v>0.65576811354200026</v>
      </c>
      <c r="AL504" s="41">
        <f t="shared" si="308"/>
        <v>0.37678318447204162</v>
      </c>
      <c r="AM504" s="8" cm="1">
        <f t="array" ref="AM504">Balance($B$8,$B$11,$B$12,$H$7,B504,AK504,AL504)</f>
        <v>10.547724313253774</v>
      </c>
      <c r="AN504" s="8" cm="1">
        <f t="array" ref="AN504">getStorageByWaterLevel(B503)</f>
        <v>6.8206544095325263</v>
      </c>
    </row>
    <row r="505" spans="2:40" x14ac:dyDescent="0.25">
      <c r="B505" s="326">
        <f t="shared" si="309"/>
        <v>1007.5037864467145</v>
      </c>
      <c r="C505" s="326">
        <f t="shared" si="310"/>
        <v>1006.0521612397895</v>
      </c>
      <c r="D505" s="326">
        <f t="shared" si="311"/>
        <v>2.0283386775737391</v>
      </c>
      <c r="E505" s="326">
        <f t="shared" si="305"/>
        <v>19.465367399254241</v>
      </c>
      <c r="F505" s="326">
        <f t="shared" si="312"/>
        <v>19.465367399254241</v>
      </c>
      <c r="G505" s="326">
        <f t="shared" si="313"/>
        <v>44.516077969018724</v>
      </c>
      <c r="H505" s="311">
        <f t="shared" si="314"/>
        <v>0.02</v>
      </c>
      <c r="I505" s="326">
        <f t="shared" si="315"/>
        <v>1.1613001655399786</v>
      </c>
      <c r="J505" s="326">
        <f t="shared" si="304"/>
        <v>42.18</v>
      </c>
      <c r="K505" s="333">
        <f t="shared" si="316"/>
        <v>-1</v>
      </c>
      <c r="L505" s="321">
        <f t="shared" si="317"/>
        <v>2.0083386775737391</v>
      </c>
      <c r="M505" s="321">
        <f t="shared" si="318"/>
        <v>2.0183386775737393</v>
      </c>
      <c r="N505" s="326">
        <f t="shared" si="319"/>
        <v>-2.83112096313336E-2</v>
      </c>
      <c r="O505" s="326">
        <f t="shared" si="320"/>
        <v>1.0016492211610967E-3</v>
      </c>
      <c r="P505" s="330">
        <f t="shared" si="306"/>
        <v>34.184572729393601</v>
      </c>
      <c r="Q505" s="326">
        <f t="shared" si="321"/>
        <v>2.9999040686995642</v>
      </c>
      <c r="R505" s="276">
        <f>IF(H505&gt;0, rate1(1,$L$52,$L$51,$L$54,L505,$L$53,$L$50,P505),"")</f>
        <v>2370.8897618021447</v>
      </c>
      <c r="S505" s="321">
        <f t="shared" si="322"/>
        <v>1.2632239413980038</v>
      </c>
      <c r="T505" s="321">
        <f t="shared" si="323"/>
        <v>0.1075556025829963</v>
      </c>
      <c r="U505" s="326">
        <f t="shared" si="324"/>
        <v>2.0283386775737391</v>
      </c>
      <c r="V505" s="334">
        <f t="shared" si="325"/>
        <v>2.0283386775737391</v>
      </c>
      <c r="W505" s="326">
        <f t="shared" si="326"/>
        <v>2.475380141619965E-4</v>
      </c>
      <c r="X505" s="326">
        <f t="shared" si="327"/>
        <v>3.6747777346480532</v>
      </c>
      <c r="Y505" s="326">
        <f t="shared" si="307"/>
        <v>34.524151592318873</v>
      </c>
      <c r="Z505" s="107">
        <f>IF(H505&gt;0, rate1(1,$L$52,$L$51,$L$54,U505,$L$53,$L$50,Y505),"")</f>
        <v>2388.8153787407355</v>
      </c>
      <c r="AA505" s="334">
        <f t="shared" si="328"/>
        <v>1.5357935254345501</v>
      </c>
      <c r="AB505" s="334">
        <f t="shared" si="329"/>
        <v>-4.6200262304631852E-4</v>
      </c>
      <c r="AC505" s="326">
        <f t="shared" si="330"/>
        <v>0.1075556025829963</v>
      </c>
      <c r="AD505" s="326">
        <f t="shared" si="331"/>
        <v>-0.18595033191847732</v>
      </c>
      <c r="AE505" s="326">
        <f t="shared" si="332"/>
        <v>-29.143415175944224</v>
      </c>
      <c r="AF505" s="326">
        <f t="shared" si="333"/>
        <v>1007.3679196345001</v>
      </c>
      <c r="AG505" s="326">
        <f t="shared" si="334"/>
        <v>1005.9446056372065</v>
      </c>
      <c r="AH505" s="326">
        <f t="shared" si="335"/>
        <v>2.0084618266099228</v>
      </c>
      <c r="AI505" s="326">
        <f t="shared" si="336"/>
        <v>45.365079522399164</v>
      </c>
      <c r="AJ505" s="326">
        <f t="shared" si="337"/>
        <v>2.4954071654801027</v>
      </c>
      <c r="AK505" s="335">
        <f t="shared" si="338"/>
        <v>0.65601367737642569</v>
      </c>
      <c r="AL505" s="41">
        <f t="shared" si="308"/>
        <v>0.37700908820956774</v>
      </c>
      <c r="AM505" s="8" cm="1">
        <f t="array" ref="AM505">Balance($B$8,$B$11,$B$12,$H$7,B505,AK505,AL505)</f>
        <v>10.527049660238939</v>
      </c>
      <c r="AN505" s="8" cm="1">
        <f t="array" ref="AN505">getStorageByWaterLevel(B504)</f>
        <v>6.8664090732662668</v>
      </c>
    </row>
    <row r="506" spans="2:40" x14ac:dyDescent="0.25">
      <c r="B506" s="326">
        <f t="shared" si="309"/>
        <v>1007.3679196345001</v>
      </c>
      <c r="C506" s="326">
        <f t="shared" si="310"/>
        <v>1005.9446056372065</v>
      </c>
      <c r="D506" s="326">
        <f t="shared" si="311"/>
        <v>2.0084618266099228</v>
      </c>
      <c r="E506" s="326">
        <f t="shared" si="305"/>
        <v>19.465367399254241</v>
      </c>
      <c r="F506" s="326">
        <f t="shared" si="312"/>
        <v>19.465367399254241</v>
      </c>
      <c r="G506" s="326">
        <f t="shared" si="313"/>
        <v>43.207304557589573</v>
      </c>
      <c r="H506" s="311">
        <f t="shared" si="314"/>
        <v>0.02</v>
      </c>
      <c r="I506" s="326">
        <f t="shared" si="315"/>
        <v>1.1386511978349518</v>
      </c>
      <c r="J506" s="326">
        <f t="shared" si="304"/>
        <v>42.18</v>
      </c>
      <c r="K506" s="333">
        <f t="shared" si="316"/>
        <v>-1</v>
      </c>
      <c r="L506" s="321">
        <f t="shared" si="317"/>
        <v>1.9884618266099228</v>
      </c>
      <c r="M506" s="321">
        <f t="shared" si="318"/>
        <v>1.9984618266099228</v>
      </c>
      <c r="N506" s="326">
        <f t="shared" si="319"/>
        <v>-2.8035482300154069E-2</v>
      </c>
      <c r="O506" s="326">
        <f t="shared" si="320"/>
        <v>1.0016492211610967E-3</v>
      </c>
      <c r="P506" s="330">
        <f t="shared" si="306"/>
        <v>33.735114900365879</v>
      </c>
      <c r="Q506" s="326">
        <f t="shared" si="321"/>
        <v>1.6781943248018578</v>
      </c>
      <c r="R506" s="276">
        <f>IF(H506&gt;0, rate1(1,$L$52,$L$51,$L$54,L506,$L$53,$L$50,P506),"")</f>
        <v>2347.0336336218429</v>
      </c>
      <c r="S506" s="321">
        <f t="shared" si="322"/>
        <v>0.71385051507751063</v>
      </c>
      <c r="T506" s="321">
        <f t="shared" si="323"/>
        <v>-9.7974952873838547E-2</v>
      </c>
      <c r="U506" s="326">
        <f t="shared" si="324"/>
        <v>2.0084618266099228</v>
      </c>
      <c r="V506" s="334">
        <f t="shared" si="325"/>
        <v>2.0084618266099228</v>
      </c>
      <c r="W506" s="326">
        <f t="shared" si="326"/>
        <v>2.4271025243916E-4</v>
      </c>
      <c r="X506" s="326">
        <f t="shared" si="327"/>
        <v>2.3398735153804964</v>
      </c>
      <c r="Y506" s="326">
        <f t="shared" si="307"/>
        <v>34.073570377976665</v>
      </c>
      <c r="Z506" s="107">
        <f>IF(H506&gt;0, rate1(1,$L$52,$L$51,$L$54,U506,$L$53,$L$50,Y506),"")</f>
        <v>2365.0118677967607</v>
      </c>
      <c r="AA506" s="334">
        <f t="shared" si="328"/>
        <v>0.98774172429638729</v>
      </c>
      <c r="AB506" s="334">
        <f t="shared" si="329"/>
        <v>1.9799705791217391E-2</v>
      </c>
      <c r="AC506" s="326">
        <f t="shared" si="330"/>
        <v>1.9799705791217391E-2</v>
      </c>
      <c r="AD506" s="326">
        <f t="shared" si="331"/>
        <v>-1.0101160194446654</v>
      </c>
      <c r="AE506" s="326">
        <f t="shared" si="332"/>
        <v>-12.942777149178673</v>
      </c>
      <c r="AF506" s="326">
        <f t="shared" si="333"/>
        <v>1007.3200844464087</v>
      </c>
      <c r="AG506" s="326">
        <f t="shared" si="334"/>
        <v>1005.9248059314152</v>
      </c>
      <c r="AH506" s="326">
        <f t="shared" si="335"/>
        <v>1.9885827833083713</v>
      </c>
      <c r="AI506" s="326">
        <f t="shared" si="336"/>
        <v>8.4360554137706689</v>
      </c>
      <c r="AJ506" s="326">
        <f t="shared" si="337"/>
        <v>2.49775051420615</v>
      </c>
      <c r="AK506" s="335">
        <f t="shared" si="338"/>
        <v>0.6580331527935156</v>
      </c>
      <c r="AL506" s="41">
        <f t="shared" si="308"/>
        <v>0.37892258726382255</v>
      </c>
      <c r="AM506" s="8" cm="1">
        <f t="array" ref="AM506">Balance($B$8,$B$11,$B$12,$H$7,B506,AK506,AL506)</f>
        <v>10.63810233651664</v>
      </c>
      <c r="AN506" s="8" cm="1">
        <f t="array" ref="AN506">getStorageByWaterLevel(B505)</f>
        <v>6.8554166976434487</v>
      </c>
    </row>
    <row r="507" spans="2:40" x14ac:dyDescent="0.25">
      <c r="B507" s="326">
        <f t="shared" si="309"/>
        <v>1007.3200844464087</v>
      </c>
      <c r="C507" s="326">
        <f t="shared" si="310"/>
        <v>1005.9248059314152</v>
      </c>
      <c r="D507" s="326">
        <f t="shared" si="311"/>
        <v>1.9885827833083713</v>
      </c>
      <c r="E507" s="326">
        <f t="shared" si="305"/>
        <v>19.465367399254241</v>
      </c>
      <c r="F507" s="326">
        <f t="shared" si="312"/>
        <v>19.465367399254241</v>
      </c>
      <c r="G507" s="326">
        <f t="shared" si="313"/>
        <v>44.532086185848726</v>
      </c>
      <c r="H507" s="311">
        <f t="shared" si="314"/>
        <v>0.02</v>
      </c>
      <c r="I507" s="326">
        <f t="shared" si="315"/>
        <v>1.1162228119947941</v>
      </c>
      <c r="J507" s="326">
        <f t="shared" si="304"/>
        <v>42.18</v>
      </c>
      <c r="K507" s="333">
        <f t="shared" si="316"/>
        <v>1</v>
      </c>
      <c r="L507" s="321">
        <f t="shared" si="317"/>
        <v>2.0085827833083711</v>
      </c>
      <c r="M507" s="321">
        <f t="shared" si="318"/>
        <v>1.9985827833083714</v>
      </c>
      <c r="N507" s="326">
        <f t="shared" si="319"/>
        <v>2.8376682674772447E-2</v>
      </c>
      <c r="O507" s="326">
        <f t="shared" si="320"/>
        <v>1.0016492211610967E-3</v>
      </c>
      <c r="P507" s="330">
        <f t="shared" si="306"/>
        <v>33.963451712028096</v>
      </c>
      <c r="Q507" s="326">
        <f t="shared" si="321"/>
        <v>1.686158345033391</v>
      </c>
      <c r="R507" s="276">
        <f>IF(H507&gt;0, rate1(1,$L$52,$L$51,$L$54,L507,$L$53,$L$50,P507),"")</f>
        <v>2359.1718111875794</v>
      </c>
      <c r="S507" s="321">
        <f t="shared" si="322"/>
        <v>0.71354789325180779</v>
      </c>
      <c r="T507" s="321">
        <f t="shared" si="323"/>
        <v>9.9062572787140202E-2</v>
      </c>
      <c r="U507" s="326">
        <f t="shared" si="324"/>
        <v>1.9885827833083711</v>
      </c>
      <c r="V507" s="334">
        <f t="shared" si="325"/>
        <v>1.9885827833083711</v>
      </c>
      <c r="W507" s="326">
        <f t="shared" si="326"/>
        <v>2.379295090473299E-4</v>
      </c>
      <c r="X507" s="326">
        <f t="shared" si="327"/>
        <v>1.0309885148226883</v>
      </c>
      <c r="Y507" s="326">
        <f t="shared" si="307"/>
        <v>33.624426647306592</v>
      </c>
      <c r="Z507" s="107">
        <f>IF(H507&gt;0, rate1(1,$L$52,$L$51,$L$54,U507,$L$53,$L$50,Y507),"")</f>
        <v>2341.1356572288987</v>
      </c>
      <c r="AA507" s="334">
        <f t="shared" si="328"/>
        <v>0.43965456814467813</v>
      </c>
      <c r="AB507" s="334">
        <f t="shared" si="329"/>
        <v>4.2461220440316182E-4</v>
      </c>
      <c r="AC507" s="326">
        <f t="shared" si="330"/>
        <v>9.9062572787140202E-2</v>
      </c>
      <c r="AD507" s="326">
        <f t="shared" si="331"/>
        <v>0.20189259613693677</v>
      </c>
      <c r="AE507" s="326">
        <f t="shared" si="332"/>
        <v>20.393494556519197</v>
      </c>
      <c r="AF507" s="326">
        <f t="shared" si="333"/>
        <v>1007.2493985562963</v>
      </c>
      <c r="AG507" s="326">
        <f t="shared" si="334"/>
        <v>1005.8257433586281</v>
      </c>
      <c r="AH507" s="326">
        <f t="shared" si="335"/>
        <v>2.0087025489185835</v>
      </c>
      <c r="AI507" s="326">
        <f t="shared" si="336"/>
        <v>41.990402020475685</v>
      </c>
      <c r="AJ507" s="326">
        <f t="shared" si="337"/>
        <v>2.5094145147673932</v>
      </c>
      <c r="AK507" s="335">
        <f t="shared" si="338"/>
        <v>0.6583976520090431</v>
      </c>
      <c r="AL507" s="41">
        <f t="shared" si="308"/>
        <v>0.3792784200811754</v>
      </c>
      <c r="AM507" s="8" cm="1">
        <f t="array" ref="AM507">Balance($B$8,$B$11,$B$12,$H$7,B507,AK507,AL507)</f>
        <v>10.682847124450292</v>
      </c>
      <c r="AN507" s="8" cm="1">
        <f t="array" ref="AN507">getStorageByWaterLevel(B506)</f>
        <v>6.9496461819811248</v>
      </c>
    </row>
    <row r="508" spans="2:40" x14ac:dyDescent="0.25">
      <c r="B508" s="326">
        <f t="shared" si="309"/>
        <v>1007.2493985562963</v>
      </c>
      <c r="C508" s="326">
        <f t="shared" si="310"/>
        <v>1005.8257433586281</v>
      </c>
      <c r="D508" s="326">
        <f t="shared" si="311"/>
        <v>2.0087025489185835</v>
      </c>
      <c r="E508" s="326">
        <f t="shared" si="305"/>
        <v>19.465367399254241</v>
      </c>
      <c r="F508" s="326">
        <f t="shared" si="312"/>
        <v>19.465367399254241</v>
      </c>
      <c r="G508" s="326">
        <f t="shared" si="313"/>
        <v>45.883824118182091</v>
      </c>
      <c r="H508" s="311">
        <f t="shared" si="314"/>
        <v>0.02</v>
      </c>
      <c r="I508" s="326">
        <f t="shared" si="315"/>
        <v>1.1389241581346141</v>
      </c>
      <c r="J508" s="326">
        <f t="shared" si="304"/>
        <v>42.18</v>
      </c>
      <c r="K508" s="333">
        <f t="shared" si="316"/>
        <v>1</v>
      </c>
      <c r="L508" s="321">
        <f t="shared" si="317"/>
        <v>2.0287025489185835</v>
      </c>
      <c r="M508" s="321">
        <f t="shared" si="318"/>
        <v>2.0187025489185837</v>
      </c>
      <c r="N508" s="326">
        <f t="shared" si="319"/>
        <v>2.8665505353034693E-2</v>
      </c>
      <c r="O508" s="326">
        <f t="shared" si="320"/>
        <v>1.0016492211610967E-3</v>
      </c>
      <c r="P508" s="330">
        <f t="shared" si="306"/>
        <v>34.419176696210577</v>
      </c>
      <c r="Q508" s="326">
        <f t="shared" si="321"/>
        <v>3.0243439259957299</v>
      </c>
      <c r="R508" s="276">
        <f>IF(H508&gt;0, rate1(1,$L$52,$L$51,$L$54,L508,$L$53,$L$50,P508),"")</f>
        <v>2383.2829880073473</v>
      </c>
      <c r="S508" s="321">
        <f t="shared" si="322"/>
        <v>1.2668929126960105</v>
      </c>
      <c r="T508" s="321">
        <f t="shared" si="323"/>
        <v>-0.1074045206501401</v>
      </c>
      <c r="U508" s="326">
        <f t="shared" si="324"/>
        <v>2.0087025489185835</v>
      </c>
      <c r="V508" s="334">
        <f t="shared" si="325"/>
        <v>2.0087025489185835</v>
      </c>
      <c r="W508" s="326">
        <f t="shared" si="326"/>
        <v>2.4276843554593697E-4</v>
      </c>
      <c r="X508" s="326">
        <f t="shared" si="327"/>
        <v>2.3558830971068048</v>
      </c>
      <c r="Y508" s="326">
        <f t="shared" si="307"/>
        <v>34.07901835068396</v>
      </c>
      <c r="Z508" s="107">
        <f>IF(H508&gt;0, rate1(1,$L$52,$L$51,$L$54,U508,$L$53,$L$50,Y508),"")</f>
        <v>2365.300564981409</v>
      </c>
      <c r="AA508" s="334">
        <f t="shared" si="328"/>
        <v>0.99437853986056746</v>
      </c>
      <c r="AB508" s="334">
        <f t="shared" si="329"/>
        <v>4.3186010311271748E-2</v>
      </c>
      <c r="AC508" s="326">
        <f t="shared" si="330"/>
        <v>4.3186010311271748E-2</v>
      </c>
      <c r="AD508" s="326">
        <f t="shared" si="331"/>
        <v>0.46311293531970255</v>
      </c>
      <c r="AE508" s="326">
        <f t="shared" si="332"/>
        <v>3.6727302795282744</v>
      </c>
      <c r="AF508" s="326">
        <f t="shared" si="333"/>
        <v>1007.2348780513381</v>
      </c>
      <c r="AG508" s="326">
        <f t="shared" si="334"/>
        <v>1005.7825573483168</v>
      </c>
      <c r="AH508" s="326">
        <f t="shared" si="335"/>
        <v>2.0288245236081708</v>
      </c>
      <c r="AI508" s="326">
        <f t="shared" si="336"/>
        <v>18.120387099888372</v>
      </c>
      <c r="AJ508" s="326">
        <f t="shared" si="337"/>
        <v>2.5144479556284733</v>
      </c>
      <c r="AK508" s="335">
        <f t="shared" si="338"/>
        <v>0.66026757221079735</v>
      </c>
      <c r="AL508" s="41">
        <f t="shared" si="308"/>
        <v>0.38104957523839905</v>
      </c>
      <c r="AM508" s="8" cm="1">
        <f t="array" ref="AM508">Balance($B$8,$B$11,$B$12,$H$7,B508,AK508,AL508)</f>
        <v>10.727553835325491</v>
      </c>
      <c r="AN508" s="8" cm="1">
        <f t="array" ref="AN508">getStorageByWaterLevel(B507)</f>
        <v>6.9829749588544709</v>
      </c>
    </row>
    <row r="509" spans="2:40" x14ac:dyDescent="0.25">
      <c r="B509" s="326">
        <f t="shared" si="309"/>
        <v>1007.2348780513381</v>
      </c>
      <c r="C509" s="326">
        <f t="shared" si="310"/>
        <v>1005.7825573483168</v>
      </c>
      <c r="D509" s="326">
        <f t="shared" si="311"/>
        <v>2.0288245236081708</v>
      </c>
      <c r="E509" s="326">
        <f t="shared" si="305"/>
        <v>19.465367399254241</v>
      </c>
      <c r="F509" s="326">
        <f t="shared" si="312"/>
        <v>19.465367399254241</v>
      </c>
      <c r="G509" s="326">
        <f t="shared" si="313"/>
        <v>44.548394600113141</v>
      </c>
      <c r="H509" s="311">
        <f t="shared" si="314"/>
        <v>0.02</v>
      </c>
      <c r="I509" s="326">
        <f t="shared" si="315"/>
        <v>1.1618565624170516</v>
      </c>
      <c r="J509" s="326">
        <f t="shared" si="304"/>
        <v>42.18</v>
      </c>
      <c r="K509" s="333">
        <f t="shared" si="316"/>
        <v>-1</v>
      </c>
      <c r="L509" s="321">
        <f t="shared" si="317"/>
        <v>2.0088245236081708</v>
      </c>
      <c r="M509" s="321">
        <f t="shared" si="318"/>
        <v>2.0188245236081706</v>
      </c>
      <c r="N509" s="326">
        <f t="shared" si="319"/>
        <v>-2.8317948586069175E-2</v>
      </c>
      <c r="O509" s="326">
        <f t="shared" si="320"/>
        <v>1.0016492211610967E-3</v>
      </c>
      <c r="P509" s="330">
        <f t="shared" si="306"/>
        <v>34.195577367239018</v>
      </c>
      <c r="Q509" s="326">
        <f t="shared" si="321"/>
        <v>3.0325384749901971</v>
      </c>
      <c r="R509" s="276">
        <f>IF(H509&gt;0, rate1(1,$L$52,$L$51,$L$54,L509,$L$53,$L$50,P509),"")</f>
        <v>2371.4719959925892</v>
      </c>
      <c r="S509" s="321">
        <f t="shared" si="322"/>
        <v>1.2766523864478747</v>
      </c>
      <c r="T509" s="321">
        <f t="shared" si="323"/>
        <v>0.10235931433544559</v>
      </c>
      <c r="U509" s="326">
        <f t="shared" si="324"/>
        <v>2.0288245236081708</v>
      </c>
      <c r="V509" s="334">
        <f t="shared" si="325"/>
        <v>2.0288245236081708</v>
      </c>
      <c r="W509" s="326">
        <f t="shared" si="326"/>
        <v>2.4765661345416135E-4</v>
      </c>
      <c r="X509" s="326">
        <f t="shared" si="327"/>
        <v>3.7077362818217878</v>
      </c>
      <c r="Y509" s="326">
        <f t="shared" si="307"/>
        <v>34.535183596194237</v>
      </c>
      <c r="Z509" s="107">
        <f>IF(H509&gt;0, rate1(1,$L$52,$L$51,$L$54,U509,$L$53,$L$50,Y509),"")</f>
        <v>2389.396321153155</v>
      </c>
      <c r="AA509" s="334">
        <f t="shared" si="328"/>
        <v>1.5491910823231276</v>
      </c>
      <c r="AB509" s="334">
        <f t="shared" si="329"/>
        <v>-4.5094798773234193E-4</v>
      </c>
      <c r="AC509" s="326">
        <f t="shared" si="330"/>
        <v>0.10235931433544559</v>
      </c>
      <c r="AD509" s="326">
        <f t="shared" si="331"/>
        <v>-0.19539013259171745</v>
      </c>
      <c r="AE509" s="326">
        <f t="shared" si="332"/>
        <v>-9.0487697837056142</v>
      </c>
      <c r="AF509" s="326">
        <f t="shared" si="333"/>
        <v>1007.1042007884166</v>
      </c>
      <c r="AG509" s="326">
        <f t="shared" si="334"/>
        <v>1005.6801980339814</v>
      </c>
      <c r="AH509" s="326">
        <f t="shared" si="335"/>
        <v>2.0089477261079081</v>
      </c>
      <c r="AI509" s="326">
        <f t="shared" si="336"/>
        <v>43.162775908134932</v>
      </c>
      <c r="AJ509" s="326">
        <f t="shared" si="337"/>
        <v>2.5264376156029553</v>
      </c>
      <c r="AK509" s="335">
        <f t="shared" si="338"/>
        <v>0.66109900486544204</v>
      </c>
      <c r="AL509" s="41">
        <f t="shared" si="308"/>
        <v>0.38181389316627234</v>
      </c>
      <c r="AM509" s="8" cm="1">
        <f t="array" ref="AM509">Balance($B$8,$B$11,$B$12,$H$7,B509,AK509,AL509)</f>
        <v>10.729545111510593</v>
      </c>
      <c r="AN509" s="8" cm="1">
        <f t="array" ref="AN509">getStorageByWaterLevel(B508)</f>
        <v>7.0323706569113007</v>
      </c>
    </row>
    <row r="510" spans="2:40" x14ac:dyDescent="0.25">
      <c r="B510" s="326">
        <f t="shared" si="309"/>
        <v>1007.1042007884166</v>
      </c>
      <c r="C510" s="326">
        <f t="shared" si="310"/>
        <v>1005.6801980339814</v>
      </c>
      <c r="D510" s="326">
        <f t="shared" si="311"/>
        <v>2.0089477261079081</v>
      </c>
      <c r="E510" s="326">
        <f t="shared" si="305"/>
        <v>19.465367399254241</v>
      </c>
      <c r="F510" s="326">
        <f t="shared" si="312"/>
        <v>19.465367399254241</v>
      </c>
      <c r="G510" s="326">
        <f t="shared" si="313"/>
        <v>43.23898821680249</v>
      </c>
      <c r="H510" s="311">
        <f t="shared" si="314"/>
        <v>0.02</v>
      </c>
      <c r="I510" s="326">
        <f t="shared" si="315"/>
        <v>1.1392022035482114</v>
      </c>
      <c r="J510" s="326">
        <f t="shared" ref="J510:J573" si="339">$B$7</f>
        <v>42.18</v>
      </c>
      <c r="K510" s="333">
        <f t="shared" si="316"/>
        <v>-1</v>
      </c>
      <c r="L510" s="321">
        <f t="shared" si="317"/>
        <v>1.988947726107908</v>
      </c>
      <c r="M510" s="321">
        <f t="shared" si="318"/>
        <v>1.9989477261079081</v>
      </c>
      <c r="N510" s="326">
        <f t="shared" si="319"/>
        <v>-2.8042223158666335E-2</v>
      </c>
      <c r="O510" s="326">
        <f t="shared" si="320"/>
        <v>1.0016492211610967E-3</v>
      </c>
      <c r="P510" s="330">
        <f t="shared" si="306"/>
        <v>33.746084341339575</v>
      </c>
      <c r="Q510" s="326">
        <f t="shared" si="321"/>
        <v>1.7101927189904131</v>
      </c>
      <c r="R510" s="276">
        <f>IF(H510&gt;0, rate1(1,$L$52,$L$51,$L$54,L510,$L$53,$L$50,P510),"")</f>
        <v>2347.6176409234281</v>
      </c>
      <c r="S510" s="321">
        <f t="shared" si="322"/>
        <v>0.72728064704925555</v>
      </c>
      <c r="T510" s="321">
        <f t="shared" si="323"/>
        <v>-0.10282447085348949</v>
      </c>
      <c r="U510" s="326">
        <f t="shared" si="324"/>
        <v>2.0089477261079081</v>
      </c>
      <c r="V510" s="334">
        <f t="shared" si="325"/>
        <v>2.0089477261079081</v>
      </c>
      <c r="W510" s="326">
        <f t="shared" si="326"/>
        <v>2.4282770257100239E-4</v>
      </c>
      <c r="X510" s="326">
        <f t="shared" si="327"/>
        <v>2.3721929018660077</v>
      </c>
      <c r="Y510" s="326">
        <f t="shared" si="307"/>
        <v>34.084567369398385</v>
      </c>
      <c r="Z510" s="107">
        <f>IF(H510&gt;0, rate1(1,$L$52,$L$51,$L$54,U510,$L$53,$L$50,Y510),"")</f>
        <v>2365.594594319994</v>
      </c>
      <c r="AA510" s="334">
        <f t="shared" si="328"/>
        <v>1.0011381825087924</v>
      </c>
      <c r="AB510" s="334">
        <f t="shared" si="329"/>
        <v>-0.2133468935738991</v>
      </c>
      <c r="AC510" s="326">
        <f t="shared" si="330"/>
        <v>-0.2133468935738991</v>
      </c>
      <c r="AD510" s="326">
        <f t="shared" si="331"/>
        <v>9.3744041288664925E-2</v>
      </c>
      <c r="AE510" s="326">
        <f t="shared" si="332"/>
        <v>-5.2102077703521434</v>
      </c>
      <c r="AF510" s="326">
        <f t="shared" si="333"/>
        <v>1007.2895054588319</v>
      </c>
      <c r="AG510" s="326">
        <f t="shared" si="334"/>
        <v>1005.8935449275552</v>
      </c>
      <c r="AH510" s="326">
        <f t="shared" si="335"/>
        <v>1.9890687365177933</v>
      </c>
      <c r="AI510" s="326">
        <f t="shared" si="336"/>
        <v>-90.87804157493882</v>
      </c>
      <c r="AJ510" s="326">
        <f t="shared" si="337"/>
        <v>2.5011937151654724</v>
      </c>
      <c r="AK510" s="335">
        <f t="shared" si="338"/>
        <v>0.66302183723863384</v>
      </c>
      <c r="AL510" s="41">
        <f t="shared" si="308"/>
        <v>0.38363449905407748</v>
      </c>
      <c r="AM510" s="8" cm="1">
        <f t="array" ref="AM510">Balance($B$8,$B$11,$B$12,$H$7,B510,AK510,AL510)</f>
        <v>10.837103249322846</v>
      </c>
      <c r="AN510" s="8" cm="1">
        <f t="array" ref="AN510">getStorageByWaterLevel(B509)</f>
        <v>7.0425392114520591</v>
      </c>
    </row>
    <row r="511" spans="2:40" x14ac:dyDescent="0.25">
      <c r="B511" s="326">
        <f t="shared" si="309"/>
        <v>1007.2895054588319</v>
      </c>
      <c r="C511" s="326">
        <f t="shared" si="310"/>
        <v>1005.8935449275552</v>
      </c>
      <c r="D511" s="326">
        <f t="shared" si="311"/>
        <v>1.9890687365177933</v>
      </c>
      <c r="E511" s="326">
        <f t="shared" ref="E511:E574" si="340">IF(H511&gt;0,IF(AND(C511&lt;$B$6,C511&gt;$K$12),bb2wang($B$6,$K$12,C511,$H$8,$H$9,I511,$H$10,$H$11,$K$10,$K$11,$H$13),E510)," ")</f>
        <v>19.465367399254241</v>
      </c>
      <c r="F511" s="326">
        <f t="shared" si="312"/>
        <v>19.465367399254241</v>
      </c>
      <c r="G511" s="326">
        <f t="shared" si="313"/>
        <v>44.564417695144044</v>
      </c>
      <c r="H511" s="311">
        <f t="shared" si="314"/>
        <v>0.02</v>
      </c>
      <c r="I511" s="326">
        <f t="shared" si="315"/>
        <v>1.1167684250212915</v>
      </c>
      <c r="J511" s="326">
        <f t="shared" si="339"/>
        <v>42.18</v>
      </c>
      <c r="K511" s="333">
        <f t="shared" si="316"/>
        <v>1</v>
      </c>
      <c r="L511" s="321">
        <f t="shared" si="317"/>
        <v>2.0090687365177931</v>
      </c>
      <c r="M511" s="321">
        <f t="shared" si="318"/>
        <v>1.9990687365177933</v>
      </c>
      <c r="N511" s="326">
        <f t="shared" si="319"/>
        <v>2.8383658042186344E-2</v>
      </c>
      <c r="O511" s="326">
        <f t="shared" si="320"/>
        <v>1.0016492211610967E-3</v>
      </c>
      <c r="P511" s="330">
        <f t="shared" ref="P511:P574" si="341">IF(H511&gt;0, $C$54*$L$55*$L$55*M511*M511/(($B$19*(B511-C511))^0.333)*1000,"")</f>
        <v>33.974440906279952</v>
      </c>
      <c r="Q511" s="326">
        <f t="shared" si="321"/>
        <v>1.7181641506650749</v>
      </c>
      <c r="R511" s="276">
        <f>IF(H511&gt;0, rate1(1,$L$52,$L$51,$L$54,L511,$L$53,$L$50,P511),"")</f>
        <v>2359.7550157111277</v>
      </c>
      <c r="S511" s="321">
        <f t="shared" si="322"/>
        <v>0.72691240072012742</v>
      </c>
      <c r="T511" s="321">
        <f t="shared" si="323"/>
        <v>0.1039360927300748</v>
      </c>
      <c r="U511" s="326">
        <f t="shared" si="324"/>
        <v>1.989068736517793</v>
      </c>
      <c r="V511" s="334">
        <f t="shared" si="325"/>
        <v>1.989068736517793</v>
      </c>
      <c r="W511" s="326">
        <f t="shared" si="326"/>
        <v>2.3804580969732925E-4</v>
      </c>
      <c r="X511" s="326">
        <f t="shared" si="327"/>
        <v>1.0626748754622639</v>
      </c>
      <c r="Y511" s="326">
        <f t="shared" ref="Y511:Y574" si="342">IF(H511&gt;0, $C$54*$L$55*$L$55*V511*V511/(($B$19*(B511-C511))^0.333)*1000,"")</f>
        <v>33.635388380295488</v>
      </c>
      <c r="Z511" s="107">
        <f>IF(H511&gt;0, rate1(1,$L$52,$L$51,$L$54,U511,$L$53,$L$50,Y511),"")</f>
        <v>2341.7201540361993</v>
      </c>
      <c r="AA511" s="334">
        <f t="shared" si="328"/>
        <v>0.45305378329872048</v>
      </c>
      <c r="AB511" s="334">
        <f t="shared" si="329"/>
        <v>4.3522708893211064E-4</v>
      </c>
      <c r="AC511" s="326">
        <f t="shared" si="330"/>
        <v>0.1039360927300748</v>
      </c>
      <c r="AD511" s="326">
        <f t="shared" si="331"/>
        <v>0.19242593669497091</v>
      </c>
      <c r="AE511" s="326">
        <f t="shared" si="332"/>
        <v>-1.8038784954543376</v>
      </c>
      <c r="AF511" s="326">
        <f t="shared" si="333"/>
        <v>1007.213953024144</v>
      </c>
      <c r="AG511" s="326">
        <f t="shared" si="334"/>
        <v>1005.7896088348251</v>
      </c>
      <c r="AH511" s="326">
        <f t="shared" si="335"/>
        <v>2.0091885556005185</v>
      </c>
      <c r="AI511" s="326">
        <f t="shared" si="336"/>
        <v>44.045289463556017</v>
      </c>
      <c r="AJ511" s="326">
        <f t="shared" si="337"/>
        <v>2.5134285177942379</v>
      </c>
      <c r="AK511" s="335">
        <f t="shared" si="338"/>
        <v>0.65909236266980897</v>
      </c>
      <c r="AL511" s="41">
        <f t="shared" si="308"/>
        <v>0.37980126326044655</v>
      </c>
      <c r="AM511" s="8" cm="1">
        <f t="array" ref="AM511">Balance($B$8,$B$11,$B$12,$H$7,B511,AK511,AL511)</f>
        <v>10.704236831811494</v>
      </c>
      <c r="AN511" s="8" cm="1">
        <f t="array" ref="AN511">getStorageByWaterLevel(B510)</f>
        <v>7.1343814957989533</v>
      </c>
    </row>
    <row r="512" spans="2:40" x14ac:dyDescent="0.25">
      <c r="B512" s="326">
        <f t="shared" si="309"/>
        <v>1007.213953024144</v>
      </c>
      <c r="C512" s="326">
        <f t="shared" si="310"/>
        <v>1005.7896088348251</v>
      </c>
      <c r="D512" s="326">
        <f t="shared" si="311"/>
        <v>2.0091885556005185</v>
      </c>
      <c r="E512" s="326">
        <f t="shared" si="340"/>
        <v>19.465367399254241</v>
      </c>
      <c r="F512" s="326">
        <f t="shared" si="312"/>
        <v>19.465367399254241</v>
      </c>
      <c r="G512" s="326">
        <f t="shared" si="313"/>
        <v>45.916810162002122</v>
      </c>
      <c r="H512" s="311">
        <f t="shared" si="314"/>
        <v>0.02</v>
      </c>
      <c r="I512" s="326">
        <f t="shared" si="315"/>
        <v>1.1394753514550757</v>
      </c>
      <c r="J512" s="326">
        <f t="shared" si="339"/>
        <v>42.18</v>
      </c>
      <c r="K512" s="333">
        <f t="shared" si="316"/>
        <v>1</v>
      </c>
      <c r="L512" s="321">
        <f t="shared" si="317"/>
        <v>2.0291885556005185</v>
      </c>
      <c r="M512" s="321">
        <f t="shared" si="318"/>
        <v>2.0191885556005182</v>
      </c>
      <c r="N512" s="326">
        <f t="shared" si="319"/>
        <v>2.8672482664667598E-2</v>
      </c>
      <c r="O512" s="326">
        <f t="shared" si="320"/>
        <v>1.0016492211610967E-3</v>
      </c>
      <c r="P512" s="330">
        <f t="shared" si="341"/>
        <v>34.430203835957393</v>
      </c>
      <c r="Q512" s="326">
        <f t="shared" si="321"/>
        <v>3.0570008959863628</v>
      </c>
      <c r="R512" s="276">
        <f>IF(H512&gt;0, rate1(1,$L$52,$L$51,$L$54,L512,$L$53,$L$50,P512),"")</f>
        <v>2383.8645187444949</v>
      </c>
      <c r="S512" s="321">
        <f t="shared" si="322"/>
        <v>1.2802604772883468</v>
      </c>
      <c r="T512" s="321">
        <f t="shared" si="323"/>
        <v>-0.10230655047078875</v>
      </c>
      <c r="U512" s="326">
        <f t="shared" si="324"/>
        <v>2.0091885556005185</v>
      </c>
      <c r="V512" s="334">
        <f t="shared" si="325"/>
        <v>2.0091885556005185</v>
      </c>
      <c r="W512" s="326">
        <f t="shared" si="326"/>
        <v>2.428859256680127E-4</v>
      </c>
      <c r="X512" s="326">
        <f t="shared" si="327"/>
        <v>2.3882173630651877</v>
      </c>
      <c r="Y512" s="326">
        <f t="shared" si="342"/>
        <v>34.09001820826564</v>
      </c>
      <c r="Z512" s="107">
        <f>IF(H512&gt;0, rate1(1,$L$52,$L$51,$L$54,U512,$L$53,$L$50,Y512),"")</f>
        <v>2365.8833992922687</v>
      </c>
      <c r="AA512" s="334">
        <f t="shared" si="328"/>
        <v>1.0077779616086362</v>
      </c>
      <c r="AB512" s="334">
        <f t="shared" si="329"/>
        <v>-3.1227452369824799E-2</v>
      </c>
      <c r="AC512" s="326">
        <f t="shared" si="330"/>
        <v>-3.1227452369824799E-2</v>
      </c>
      <c r="AD512" s="326">
        <f t="shared" si="331"/>
        <v>-0.64046210888871846</v>
      </c>
      <c r="AE512" s="326">
        <f t="shared" si="332"/>
        <v>-22.910290756558592</v>
      </c>
      <c r="AF512" s="326">
        <f t="shared" si="333"/>
        <v>1007.2738529591785</v>
      </c>
      <c r="AG512" s="326">
        <f t="shared" si="334"/>
        <v>1005.820836287195</v>
      </c>
      <c r="AH512" s="326">
        <f t="shared" si="335"/>
        <v>2.0293105835308092</v>
      </c>
      <c r="AI512" s="326">
        <f t="shared" si="336"/>
        <v>-13.099508014940085</v>
      </c>
      <c r="AJ512" s="326">
        <f t="shared" si="337"/>
        <v>2.5097897655678656</v>
      </c>
      <c r="AK512" s="335">
        <f t="shared" si="338"/>
        <v>0.66105521534696643</v>
      </c>
      <c r="AL512" s="41">
        <f t="shared" ref="AL512:AL575" si="343">IF(H512&gt;0, AL511+AI511*J511/1000000,"")</f>
        <v>0.38165909357001937</v>
      </c>
      <c r="AM512" s="8" cm="1">
        <f t="array" ref="AM512">Balance($B$8,$B$11,$B$12,$H$7,B512,AK512,AL512)</f>
        <v>10.752610264781989</v>
      </c>
      <c r="AN512" s="8" cm="1">
        <f t="array" ref="AN512">getStorageByWaterLevel(B511)</f>
        <v>7.0043223719191738</v>
      </c>
    </row>
    <row r="513" spans="2:40" x14ac:dyDescent="0.25">
      <c r="B513" s="326">
        <f t="shared" si="309"/>
        <v>1007.2738529591785</v>
      </c>
      <c r="C513" s="326">
        <f t="shared" si="310"/>
        <v>1005.820836287195</v>
      </c>
      <c r="D513" s="326">
        <f t="shared" si="311"/>
        <v>2.0293105835308092</v>
      </c>
      <c r="E513" s="326">
        <f t="shared" si="340"/>
        <v>19.465367399254241</v>
      </c>
      <c r="F513" s="326">
        <f t="shared" si="312"/>
        <v>19.465367399254241</v>
      </c>
      <c r="G513" s="326">
        <f t="shared" si="313"/>
        <v>44.580741104655999</v>
      </c>
      <c r="H513" s="311">
        <f t="shared" si="314"/>
        <v>0.02</v>
      </c>
      <c r="I513" s="326">
        <f t="shared" si="315"/>
        <v>1.1624133375868042</v>
      </c>
      <c r="J513" s="326">
        <f t="shared" si="339"/>
        <v>42.18</v>
      </c>
      <c r="K513" s="333">
        <f t="shared" si="316"/>
        <v>-1</v>
      </c>
      <c r="L513" s="321">
        <f t="shared" si="317"/>
        <v>2.0093105835308092</v>
      </c>
      <c r="M513" s="321">
        <f t="shared" si="318"/>
        <v>2.0193105835308094</v>
      </c>
      <c r="N513" s="326">
        <f t="shared" si="319"/>
        <v>-2.8324690479123227E-2</v>
      </c>
      <c r="O513" s="326">
        <f t="shared" si="320"/>
        <v>1.0016492211610967E-3</v>
      </c>
      <c r="P513" s="330">
        <f t="shared" si="341"/>
        <v>34.206587737147466</v>
      </c>
      <c r="Q513" s="326">
        <f t="shared" si="321"/>
        <v>3.0652029698202199</v>
      </c>
      <c r="R513" s="276">
        <f>IF(H513&gt;0, rate1(1,$L$52,$L$51,$L$54,L513,$L$53,$L$50,P513),"")</f>
        <v>2372.054444523541</v>
      </c>
      <c r="S513" s="321">
        <f t="shared" si="322"/>
        <v>1.290086786454735</v>
      </c>
      <c r="T513" s="321">
        <f t="shared" si="323"/>
        <v>9.7642125742059618E-2</v>
      </c>
      <c r="U513" s="326">
        <f t="shared" si="324"/>
        <v>2.0293105835308092</v>
      </c>
      <c r="V513" s="334">
        <f t="shared" si="325"/>
        <v>2.0293105835308092</v>
      </c>
      <c r="W513" s="326">
        <f t="shared" si="326"/>
        <v>2.4777529338315674E-4</v>
      </c>
      <c r="X513" s="326">
        <f t="shared" si="327"/>
        <v>3.740725138109255</v>
      </c>
      <c r="Y513" s="326">
        <f t="shared" si="342"/>
        <v>34.546221339781042</v>
      </c>
      <c r="Z513" s="107">
        <f>IF(H513&gt;0, rate1(1,$L$52,$L$51,$L$54,U513,$L$53,$L$50,Y513),"")</f>
        <v>2389.9774770710978</v>
      </c>
      <c r="AA513" s="334">
        <f t="shared" si="328"/>
        <v>1.5625946472893535</v>
      </c>
      <c r="AB513" s="334">
        <f t="shared" si="329"/>
        <v>-4.4041530536589169E-4</v>
      </c>
      <c r="AC513" s="326">
        <f t="shared" si="330"/>
        <v>9.7642125742059618E-2</v>
      </c>
      <c r="AD513" s="326">
        <f t="shared" si="331"/>
        <v>-0.20482962500052315</v>
      </c>
      <c r="AE513" s="326">
        <f t="shared" si="332"/>
        <v>13.118561359072043</v>
      </c>
      <c r="AF513" s="326">
        <f t="shared" si="333"/>
        <v>1007.1478861429573</v>
      </c>
      <c r="AG513" s="326">
        <f t="shared" si="334"/>
        <v>1005.723194161453</v>
      </c>
      <c r="AH513" s="326">
        <f t="shared" si="335"/>
        <v>2.0094338395117921</v>
      </c>
      <c r="AI513" s="326">
        <f t="shared" si="336"/>
        <v>41.163526396913014</v>
      </c>
      <c r="AJ513" s="326">
        <f t="shared" si="337"/>
        <v>2.521224078455897</v>
      </c>
      <c r="AK513" s="335">
        <f t="shared" si="338"/>
        <v>0.66045372772422883</v>
      </c>
      <c r="AL513" s="41">
        <f t="shared" si="343"/>
        <v>0.38110655632194917</v>
      </c>
      <c r="AM513" s="8" cm="1">
        <f t="array" ref="AM513">Balance($B$8,$B$11,$B$12,$H$7,B513,AK513,AL513)</f>
        <v>10.698821497432657</v>
      </c>
      <c r="AN513" s="8" cm="1">
        <f t="array" ref="AN513">getStorageByWaterLevel(B512)</f>
        <v>7.0572056996232213</v>
      </c>
    </row>
    <row r="514" spans="2:40" x14ac:dyDescent="0.25">
      <c r="B514" s="326">
        <f t="shared" si="309"/>
        <v>1007.1478861429573</v>
      </c>
      <c r="C514" s="326">
        <f t="shared" si="310"/>
        <v>1005.723194161453</v>
      </c>
      <c r="D514" s="326">
        <f t="shared" si="311"/>
        <v>2.0094338395117921</v>
      </c>
      <c r="E514" s="326">
        <f t="shared" si="340"/>
        <v>19.465367399254241</v>
      </c>
      <c r="F514" s="326">
        <f t="shared" si="312"/>
        <v>19.465367399254241</v>
      </c>
      <c r="G514" s="326">
        <f t="shared" si="313"/>
        <v>43.270701319016155</v>
      </c>
      <c r="H514" s="311">
        <f t="shared" si="314"/>
        <v>0.02</v>
      </c>
      <c r="I514" s="326">
        <f t="shared" si="315"/>
        <v>1.1397535852034708</v>
      </c>
      <c r="J514" s="326">
        <f t="shared" si="339"/>
        <v>42.18</v>
      </c>
      <c r="K514" s="333">
        <f t="shared" si="316"/>
        <v>-1</v>
      </c>
      <c r="L514" s="321">
        <f t="shared" si="317"/>
        <v>1.9894338395117921</v>
      </c>
      <c r="M514" s="321">
        <f t="shared" si="318"/>
        <v>1.9994338395117921</v>
      </c>
      <c r="N514" s="326">
        <f t="shared" si="319"/>
        <v>-2.8048966956250698E-2</v>
      </c>
      <c r="O514" s="326">
        <f t="shared" si="320"/>
        <v>1.0016492211610967E-3</v>
      </c>
      <c r="P514" s="330">
        <f t="shared" si="341"/>
        <v>33.757059504828135</v>
      </c>
      <c r="Q514" s="326">
        <f t="shared" si="321"/>
        <v>1.7422207699715173</v>
      </c>
      <c r="R514" s="276">
        <f>IF(H514&gt;0, rate1(1,$L$52,$L$51,$L$54,L514,$L$53,$L$50,P514),"")</f>
        <v>2348.201863693128</v>
      </c>
      <c r="S514" s="321">
        <f t="shared" si="322"/>
        <v>0.74071663957875866</v>
      </c>
      <c r="T514" s="321">
        <f t="shared" si="323"/>
        <v>-0.10817881606702917</v>
      </c>
      <c r="U514" s="326">
        <f t="shared" si="324"/>
        <v>2.0094338395117921</v>
      </c>
      <c r="V514" s="334">
        <f t="shared" si="325"/>
        <v>2.0094338395117921</v>
      </c>
      <c r="W514" s="326">
        <f t="shared" si="326"/>
        <v>2.4294523284185132E-4</v>
      </c>
      <c r="X514" s="326">
        <f t="shared" si="327"/>
        <v>2.4045421643456422</v>
      </c>
      <c r="Y514" s="326">
        <f t="shared" si="342"/>
        <v>34.095570090989966</v>
      </c>
      <c r="Z514" s="107">
        <f>IF(H514&gt;0, rate1(1,$L$52,$L$51,$L$54,U514,$L$53,$L$50,Y514),"")</f>
        <v>2366.1775354690035</v>
      </c>
      <c r="AA514" s="334">
        <f t="shared" si="328"/>
        <v>1.0145405557950233</v>
      </c>
      <c r="AB514" s="334">
        <f t="shared" si="329"/>
        <v>-1.670811186770467E-2</v>
      </c>
      <c r="AC514" s="326">
        <f t="shared" si="330"/>
        <v>-1.670811186770467E-2</v>
      </c>
      <c r="AD514" s="326">
        <f t="shared" si="331"/>
        <v>1.1970233476026855</v>
      </c>
      <c r="AE514" s="326">
        <f t="shared" si="332"/>
        <v>34.641874423267787</v>
      </c>
      <c r="AF514" s="326">
        <f t="shared" si="333"/>
        <v>1007.1365452878688</v>
      </c>
      <c r="AG514" s="326">
        <f t="shared" si="334"/>
        <v>1005.7399022733207</v>
      </c>
      <c r="AH514" s="326">
        <f t="shared" si="335"/>
        <v>1.9895549036507032</v>
      </c>
      <c r="AI514" s="326">
        <f t="shared" si="336"/>
        <v>-7.1152791955573331</v>
      </c>
      <c r="AJ514" s="326">
        <f t="shared" si="337"/>
        <v>2.5192476120126868</v>
      </c>
      <c r="AK514" s="335">
        <f t="shared" si="338"/>
        <v>0.66228882823748425</v>
      </c>
      <c r="AL514" s="41">
        <f t="shared" si="343"/>
        <v>0.38284283386537099</v>
      </c>
      <c r="AM514" s="8" cm="1">
        <f t="array" ref="AM514">Balance($B$8,$B$11,$B$12,$H$7,B514,AK514,AL514)</f>
        <v>10.802727521269563</v>
      </c>
      <c r="AN514" s="8" cm="1">
        <f t="array" ref="AN514">getStorageByWaterLevel(B513)</f>
        <v>7.0152620961059435</v>
      </c>
    </row>
    <row r="515" spans="2:40" x14ac:dyDescent="0.25">
      <c r="B515" s="326">
        <f t="shared" si="309"/>
        <v>1007.1365452878688</v>
      </c>
      <c r="C515" s="326">
        <f t="shared" si="310"/>
        <v>1005.7399022733207</v>
      </c>
      <c r="D515" s="326">
        <f t="shared" si="311"/>
        <v>1.9895549036507032</v>
      </c>
      <c r="E515" s="326">
        <f t="shared" si="340"/>
        <v>19.465367399254241</v>
      </c>
      <c r="F515" s="326">
        <f t="shared" si="312"/>
        <v>19.465367399254241</v>
      </c>
      <c r="G515" s="326">
        <f t="shared" si="313"/>
        <v>44.596779092425379</v>
      </c>
      <c r="H515" s="311">
        <f t="shared" si="314"/>
        <v>0.02</v>
      </c>
      <c r="I515" s="326">
        <f t="shared" si="315"/>
        <v>1.1173144116384719</v>
      </c>
      <c r="J515" s="326">
        <f t="shared" si="339"/>
        <v>42.18</v>
      </c>
      <c r="K515" s="333">
        <f t="shared" si="316"/>
        <v>1</v>
      </c>
      <c r="L515" s="321">
        <f t="shared" si="317"/>
        <v>2.0095549036507032</v>
      </c>
      <c r="M515" s="321">
        <f t="shared" si="318"/>
        <v>1.9995549036507032</v>
      </c>
      <c r="N515" s="326">
        <f t="shared" si="319"/>
        <v>2.8390636508692335E-2</v>
      </c>
      <c r="O515" s="326">
        <f t="shared" si="320"/>
        <v>1.0016492211610967E-3</v>
      </c>
      <c r="P515" s="330">
        <f t="shared" si="341"/>
        <v>33.985435828800433</v>
      </c>
      <c r="Q515" s="326">
        <f t="shared" si="321"/>
        <v>1.7501996203381154</v>
      </c>
      <c r="R515" s="276">
        <f>IF(H515&gt;0, rate1(1,$L$52,$L$51,$L$54,L515,$L$53,$L$50,P515),"")</f>
        <v>2360.3384351462682</v>
      </c>
      <c r="S515" s="321">
        <f t="shared" si="322"/>
        <v>0.74028278345727583</v>
      </c>
      <c r="T515" s="321">
        <f t="shared" si="323"/>
        <v>0.10931364846204564</v>
      </c>
      <c r="U515" s="326">
        <f t="shared" si="324"/>
        <v>1.9895549036507032</v>
      </c>
      <c r="V515" s="334">
        <f t="shared" si="325"/>
        <v>1.9895549036507032</v>
      </c>
      <c r="W515" s="326">
        <f t="shared" si="326"/>
        <v>2.381621899814057E-4</v>
      </c>
      <c r="X515" s="326">
        <f t="shared" si="327"/>
        <v>1.0943906816095605</v>
      </c>
      <c r="Y515" s="326">
        <f t="shared" si="342"/>
        <v>33.646355833901232</v>
      </c>
      <c r="Z515" s="107">
        <f>IF(H515&gt;0, rate1(1,$L$52,$L$51,$L$54,U515,$L$53,$L$50,Y515),"")</f>
        <v>2342.3048665993747</v>
      </c>
      <c r="AA515" s="334">
        <f t="shared" si="328"/>
        <v>0.46645881869793598</v>
      </c>
      <c r="AB515" s="334">
        <f t="shared" si="329"/>
        <v>4.4638014520301912E-4</v>
      </c>
      <c r="AC515" s="326">
        <f t="shared" si="330"/>
        <v>0.10931364846204564</v>
      </c>
      <c r="AD515" s="326">
        <f t="shared" si="331"/>
        <v>0.18295977017859871</v>
      </c>
      <c r="AE515" s="326">
        <f t="shared" si="332"/>
        <v>-21.90071165758042</v>
      </c>
      <c r="AF515" s="326">
        <f t="shared" si="333"/>
        <v>1007.0556222759154</v>
      </c>
      <c r="AG515" s="326">
        <f t="shared" si="334"/>
        <v>1005.6305886248587</v>
      </c>
      <c r="AH515" s="326">
        <f t="shared" si="335"/>
        <v>2.0096747762235818</v>
      </c>
      <c r="AI515" s="326">
        <f t="shared" si="336"/>
        <v>46.312701108589778</v>
      </c>
      <c r="AJ515" s="326">
        <f t="shared" si="337"/>
        <v>2.5321122512095173</v>
      </c>
      <c r="AK515" s="335">
        <f t="shared" si="338"/>
        <v>0.66198094511661187</v>
      </c>
      <c r="AL515" s="41">
        <f t="shared" si="343"/>
        <v>0.38254271138890239</v>
      </c>
      <c r="AM515" s="8" cm="1">
        <f t="array" ref="AM515">Balance($B$8,$B$11,$B$12,$H$7,B515,AK515,AL515)</f>
        <v>10.819796836347793</v>
      </c>
      <c r="AN515" s="8" cm="1">
        <f t="array" ref="AN515">getStorageByWaterLevel(B514)</f>
        <v>7.1036124847310367</v>
      </c>
    </row>
    <row r="516" spans="2:40" x14ac:dyDescent="0.25">
      <c r="B516" s="326">
        <f t="shared" si="309"/>
        <v>1007.0556222759154</v>
      </c>
      <c r="C516" s="326">
        <f t="shared" si="310"/>
        <v>1005.6305886248587</v>
      </c>
      <c r="D516" s="326">
        <f t="shared" si="311"/>
        <v>2.0096747762235818</v>
      </c>
      <c r="E516" s="326">
        <f t="shared" si="340"/>
        <v>19.465367399254241</v>
      </c>
      <c r="F516" s="326">
        <f t="shared" si="312"/>
        <v>19.465367399254241</v>
      </c>
      <c r="G516" s="326">
        <f t="shared" si="313"/>
        <v>45.949826541801976</v>
      </c>
      <c r="H516" s="311">
        <f t="shared" si="314"/>
        <v>0.02</v>
      </c>
      <c r="I516" s="326">
        <f t="shared" si="315"/>
        <v>1.1400269208454119</v>
      </c>
      <c r="J516" s="326">
        <f t="shared" si="339"/>
        <v>42.18</v>
      </c>
      <c r="K516" s="333">
        <f t="shared" si="316"/>
        <v>1</v>
      </c>
      <c r="L516" s="321">
        <f t="shared" si="317"/>
        <v>2.0296747762235818</v>
      </c>
      <c r="M516" s="321">
        <f t="shared" si="318"/>
        <v>2.0196747762235816</v>
      </c>
      <c r="N516" s="326">
        <f t="shared" si="319"/>
        <v>2.8679463076171086E-2</v>
      </c>
      <c r="O516" s="326">
        <f t="shared" si="320"/>
        <v>1.0016492211610967E-3</v>
      </c>
      <c r="P516" s="330">
        <f t="shared" si="341"/>
        <v>34.441236714831348</v>
      </c>
      <c r="Q516" s="326">
        <f t="shared" si="321"/>
        <v>3.0896879764880936</v>
      </c>
      <c r="R516" s="276">
        <f>IF(H516&gt;0, rate1(1,$L$52,$L$51,$L$54,L516,$L$53,$L$50,P516),"")</f>
        <v>2384.4462632806362</v>
      </c>
      <c r="S516" s="321">
        <f t="shared" si="322"/>
        <v>1.2936340126833945</v>
      </c>
      <c r="T516" s="321">
        <f t="shared" si="323"/>
        <v>-9.7670780077831754E-2</v>
      </c>
      <c r="U516" s="326">
        <f t="shared" si="324"/>
        <v>2.0096747762235818</v>
      </c>
      <c r="V516" s="334">
        <f t="shared" si="325"/>
        <v>2.0096747762235818</v>
      </c>
      <c r="W516" s="326">
        <f t="shared" si="326"/>
        <v>2.4300349595263171E-4</v>
      </c>
      <c r="X516" s="326">
        <f t="shared" si="327"/>
        <v>2.4205815195530818</v>
      </c>
      <c r="Y516" s="326">
        <f t="shared" si="342"/>
        <v>34.10102379732956</v>
      </c>
      <c r="Z516" s="107">
        <f>IF(H516&gt;0, rate1(1,$L$52,$L$51,$L$54,U516,$L$53,$L$50,Y516),"")</f>
        <v>2366.4664482391772</v>
      </c>
      <c r="AA516" s="334">
        <f t="shared" si="328"/>
        <v>1.0211833005534752</v>
      </c>
      <c r="AB516" s="334">
        <f t="shared" si="329"/>
        <v>-1.1471465239290409E-2</v>
      </c>
      <c r="AC516" s="326">
        <f t="shared" si="330"/>
        <v>-1.1471465239290409E-2</v>
      </c>
      <c r="AD516" s="326">
        <f t="shared" si="331"/>
        <v>-1.7434564445611433</v>
      </c>
      <c r="AE516" s="326">
        <f t="shared" si="332"/>
        <v>-39.378030033404123</v>
      </c>
      <c r="AF516" s="326">
        <f t="shared" si="333"/>
        <v>1007.0957732042309</v>
      </c>
      <c r="AG516" s="326">
        <f t="shared" si="334"/>
        <v>1005.642060090098</v>
      </c>
      <c r="AH516" s="326">
        <f t="shared" si="335"/>
        <v>2.0297968574123755</v>
      </c>
      <c r="AI516" s="326">
        <f t="shared" si="336"/>
        <v>-4.8109556570620358</v>
      </c>
      <c r="AJ516" s="326">
        <f t="shared" si="337"/>
        <v>2.530775874638111</v>
      </c>
      <c r="AK516" s="335">
        <f t="shared" si="338"/>
        <v>0.66404634241712512</v>
      </c>
      <c r="AL516" s="41">
        <f t="shared" si="343"/>
        <v>0.38449618112166273</v>
      </c>
      <c r="AM516" s="8" cm="1">
        <f t="array" ref="AM516">Balance($B$8,$B$11,$B$12,$H$7,B516,AK516,AL516)</f>
        <v>10.872271910414101</v>
      </c>
      <c r="AN516" s="8" cm="1">
        <f t="array" ref="AN516">getStorageByWaterLevel(B515)</f>
        <v>7.1115938292402374</v>
      </c>
    </row>
    <row r="517" spans="2:40" x14ac:dyDescent="0.25">
      <c r="B517" s="326">
        <f t="shared" si="309"/>
        <v>1007.0957732042309</v>
      </c>
      <c r="C517" s="326">
        <f t="shared" si="310"/>
        <v>1005.642060090098</v>
      </c>
      <c r="D517" s="326">
        <f t="shared" si="311"/>
        <v>2.0297968574123755</v>
      </c>
      <c r="E517" s="326">
        <f t="shared" si="340"/>
        <v>19.465367399254241</v>
      </c>
      <c r="F517" s="326">
        <f t="shared" si="312"/>
        <v>19.465367399254241</v>
      </c>
      <c r="G517" s="326">
        <f t="shared" si="313"/>
        <v>44.613117511805733</v>
      </c>
      <c r="H517" s="311">
        <f t="shared" si="314"/>
        <v>0.02</v>
      </c>
      <c r="I517" s="326">
        <f t="shared" si="315"/>
        <v>1.1629704913063506</v>
      </c>
      <c r="J517" s="326">
        <f t="shared" si="339"/>
        <v>42.18</v>
      </c>
      <c r="K517" s="333">
        <f t="shared" si="316"/>
        <v>-1</v>
      </c>
      <c r="L517" s="321">
        <f t="shared" si="317"/>
        <v>2.0097968574123755</v>
      </c>
      <c r="M517" s="321">
        <f t="shared" si="318"/>
        <v>2.0197968574123752</v>
      </c>
      <c r="N517" s="326">
        <f t="shared" si="319"/>
        <v>-2.8331435311451436E-2</v>
      </c>
      <c r="O517" s="326">
        <f t="shared" si="320"/>
        <v>1.0016492211610967E-3</v>
      </c>
      <c r="P517" s="330">
        <f t="shared" si="341"/>
        <v>34.217603841750055</v>
      </c>
      <c r="Q517" s="326">
        <f t="shared" si="321"/>
        <v>3.0978975824933386</v>
      </c>
      <c r="R517" s="276">
        <f>IF(H517&gt;0, rate1(1,$L$52,$L$51,$L$54,L517,$L$53,$L$50,P517),"")</f>
        <v>2372.6371074156123</v>
      </c>
      <c r="S517" s="321">
        <f t="shared" si="322"/>
        <v>1.3035271457111126</v>
      </c>
      <c r="T517" s="321">
        <f t="shared" si="323"/>
        <v>9.3340696908922882E-2</v>
      </c>
      <c r="U517" s="326">
        <f t="shared" si="324"/>
        <v>2.0297968574123755</v>
      </c>
      <c r="V517" s="334">
        <f t="shared" si="325"/>
        <v>2.0297968574123755</v>
      </c>
      <c r="W517" s="326">
        <f t="shared" si="326"/>
        <v>2.4789405399960884E-4</v>
      </c>
      <c r="X517" s="326">
        <f t="shared" si="327"/>
        <v>3.773744332964327</v>
      </c>
      <c r="Y517" s="326">
        <f t="shared" si="342"/>
        <v>34.557264825710369</v>
      </c>
      <c r="Z517" s="107">
        <f>IF(H517&gt;0, rate1(1,$L$52,$L$51,$L$54,U517,$L$53,$L$50,Y517),"")</f>
        <v>2390.5588465149312</v>
      </c>
      <c r="AA517" s="334">
        <f t="shared" si="328"/>
        <v>1.5760042246473578</v>
      </c>
      <c r="AB517" s="334">
        <f t="shared" si="329"/>
        <v>-4.3036846500800393E-4</v>
      </c>
      <c r="AC517" s="326">
        <f t="shared" si="330"/>
        <v>9.3340696908922882E-2</v>
      </c>
      <c r="AD517" s="326">
        <f t="shared" si="331"/>
        <v>-0.21426880945098348</v>
      </c>
      <c r="AE517" s="326">
        <f t="shared" si="332"/>
        <v>37.35683367057608</v>
      </c>
      <c r="AF517" s="326">
        <f t="shared" si="333"/>
        <v>1006.9741010720105</v>
      </c>
      <c r="AG517" s="326">
        <f t="shared" si="334"/>
        <v>1005.548719393189</v>
      </c>
      <c r="AH517" s="326">
        <f t="shared" si="335"/>
        <v>2.0099201668924049</v>
      </c>
      <c r="AI517" s="326">
        <f t="shared" si="336"/>
        <v>39.34048600065686</v>
      </c>
      <c r="AJ517" s="326">
        <f t="shared" si="337"/>
        <v>2.5417037874160715</v>
      </c>
      <c r="AK517" s="335">
        <f t="shared" si="338"/>
        <v>0.66382527983918282</v>
      </c>
      <c r="AL517" s="41">
        <f t="shared" si="343"/>
        <v>0.38429325501204786</v>
      </c>
      <c r="AM517" s="8" cm="1">
        <f t="array" ref="AM517">Balance($B$8,$B$11,$B$12,$H$7,B517,AK517,AL517)</f>
        <v>10.833158181736586</v>
      </c>
      <c r="AN517" s="8" cm="1">
        <f t="array" ref="AN517">getStorageByWaterLevel(B516)</f>
        <v>7.1686749618521795</v>
      </c>
    </row>
    <row r="518" spans="2:40" x14ac:dyDescent="0.25">
      <c r="B518" s="326">
        <f t="shared" si="309"/>
        <v>1006.9741010720105</v>
      </c>
      <c r="C518" s="326">
        <f t="shared" si="310"/>
        <v>1005.548719393189</v>
      </c>
      <c r="D518" s="326">
        <f t="shared" si="311"/>
        <v>2.0099201668924049</v>
      </c>
      <c r="E518" s="326">
        <f t="shared" si="340"/>
        <v>19.465367399254241</v>
      </c>
      <c r="F518" s="326">
        <f t="shared" si="312"/>
        <v>19.465367399254241</v>
      </c>
      <c r="G518" s="326">
        <f t="shared" si="313"/>
        <v>43.302443893104432</v>
      </c>
      <c r="H518" s="311">
        <f t="shared" si="314"/>
        <v>0.02</v>
      </c>
      <c r="I518" s="326">
        <f t="shared" si="315"/>
        <v>1.1403053430572072</v>
      </c>
      <c r="J518" s="326">
        <f t="shared" si="339"/>
        <v>42.18</v>
      </c>
      <c r="K518" s="333">
        <f t="shared" si="316"/>
        <v>-1</v>
      </c>
      <c r="L518" s="321">
        <f t="shared" si="317"/>
        <v>1.9899201668924049</v>
      </c>
      <c r="M518" s="321">
        <f t="shared" si="318"/>
        <v>1.9999201668924049</v>
      </c>
      <c r="N518" s="326">
        <f t="shared" si="319"/>
        <v>-2.805571369385973E-2</v>
      </c>
      <c r="O518" s="326">
        <f t="shared" si="320"/>
        <v>1.0016492211610967E-3</v>
      </c>
      <c r="P518" s="330">
        <f t="shared" si="341"/>
        <v>33.768040393465427</v>
      </c>
      <c r="Q518" s="326">
        <f t="shared" si="321"/>
        <v>1.7742785067637925</v>
      </c>
      <c r="R518" s="276">
        <f>IF(H518&gt;0, rate1(1,$L$52,$L$51,$L$54,L518,$L$53,$L$50,P518),"")</f>
        <v>2348.7863019520055</v>
      </c>
      <c r="S518" s="321">
        <f t="shared" si="322"/>
        <v>0.75415849692279724</v>
      </c>
      <c r="T518" s="321">
        <f t="shared" si="323"/>
        <v>-0.11412114448815935</v>
      </c>
      <c r="U518" s="326">
        <f t="shared" si="324"/>
        <v>2.0099201668924049</v>
      </c>
      <c r="V518" s="334">
        <f t="shared" si="325"/>
        <v>2.0099201668924049</v>
      </c>
      <c r="W518" s="326">
        <f t="shared" si="326"/>
        <v>2.4306284329789207E-4</v>
      </c>
      <c r="X518" s="326">
        <f t="shared" si="327"/>
        <v>2.4369213319876977</v>
      </c>
      <c r="Y518" s="326">
        <f t="shared" si="342"/>
        <v>34.106578545385204</v>
      </c>
      <c r="Z518" s="107">
        <f>IF(H518&gt;0, rate1(1,$L$52,$L$51,$L$54,U518,$L$53,$L$50,Y518),"")</f>
        <v>2366.7606912645983</v>
      </c>
      <c r="AA518" s="334">
        <f t="shared" si="328"/>
        <v>1.0279488484330697</v>
      </c>
      <c r="AB518" s="334">
        <f t="shared" si="329"/>
        <v>-8.6967033321592967E-3</v>
      </c>
      <c r="AC518" s="326">
        <f t="shared" si="330"/>
        <v>-8.6967033321592967E-3</v>
      </c>
      <c r="AD518" s="326">
        <f t="shared" si="331"/>
        <v>2.2997220022491232</v>
      </c>
      <c r="AE518" s="326">
        <f t="shared" si="332"/>
        <v>59.401517000026004</v>
      </c>
      <c r="AF518" s="326">
        <f t="shared" si="333"/>
        <v>1006.9547420616489</v>
      </c>
      <c r="AG518" s="326">
        <f t="shared" si="334"/>
        <v>1005.5574160965211</v>
      </c>
      <c r="AH518" s="326">
        <f t="shared" si="335"/>
        <v>1.990041284778044</v>
      </c>
      <c r="AI518" s="326">
        <f t="shared" si="336"/>
        <v>-3.7026371130194895</v>
      </c>
      <c r="AJ518" s="326">
        <f t="shared" si="337"/>
        <v>2.5406752771068994</v>
      </c>
      <c r="AK518" s="335">
        <f t="shared" si="338"/>
        <v>0.66558038156410171</v>
      </c>
      <c r="AL518" s="41">
        <f t="shared" si="343"/>
        <v>0.38595263671155555</v>
      </c>
      <c r="AM518" s="8" cm="1">
        <f t="array" ref="AM518">Balance($B$8,$B$11,$B$12,$H$7,B518,AK518,AL518)</f>
        <v>10.934071761071323</v>
      </c>
      <c r="AN518" s="8" cm="1">
        <f t="array" ref="AN518">getStorageByWaterLevel(B517)</f>
        <v>7.1403249639789959</v>
      </c>
    </row>
    <row r="519" spans="2:40" x14ac:dyDescent="0.25">
      <c r="B519" s="326">
        <f t="shared" si="309"/>
        <v>1006.9547420616489</v>
      </c>
      <c r="C519" s="326">
        <f t="shared" si="310"/>
        <v>1005.5574160965211</v>
      </c>
      <c r="D519" s="326">
        <f t="shared" si="311"/>
        <v>1.990041284778044</v>
      </c>
      <c r="E519" s="326">
        <f t="shared" si="340"/>
        <v>19.465367399254241</v>
      </c>
      <c r="F519" s="326">
        <f t="shared" si="312"/>
        <v>19.465367399254241</v>
      </c>
      <c r="G519" s="326">
        <f t="shared" si="313"/>
        <v>44.629170406880434</v>
      </c>
      <c r="H519" s="311">
        <f t="shared" si="314"/>
        <v>0.02</v>
      </c>
      <c r="I519" s="326">
        <f t="shared" si="315"/>
        <v>1.1178607721021763</v>
      </c>
      <c r="J519" s="326">
        <f t="shared" si="339"/>
        <v>42.18</v>
      </c>
      <c r="K519" s="333">
        <f t="shared" si="316"/>
        <v>1</v>
      </c>
      <c r="L519" s="321">
        <f t="shared" si="317"/>
        <v>2.010041284778044</v>
      </c>
      <c r="M519" s="321">
        <f t="shared" si="318"/>
        <v>2.0000412847780442</v>
      </c>
      <c r="N519" s="326">
        <f t="shared" si="319"/>
        <v>2.8397618075346465E-2</v>
      </c>
      <c r="O519" s="326">
        <f t="shared" si="320"/>
        <v>1.0016492211610967E-3</v>
      </c>
      <c r="P519" s="330">
        <f t="shared" si="341"/>
        <v>33.996436482226123</v>
      </c>
      <c r="Q519" s="326">
        <f t="shared" si="321"/>
        <v>1.7822647830856582</v>
      </c>
      <c r="R519" s="276">
        <f>IF(H519&gt;0, rate1(1,$L$52,$L$51,$L$54,L519,$L$53,$L$50,P519),"")</f>
        <v>2360.9220695140184</v>
      </c>
      <c r="S519" s="321">
        <f t="shared" si="322"/>
        <v>0.75365904572680453</v>
      </c>
      <c r="T519" s="321">
        <f t="shared" si="323"/>
        <v>0.1152776977710865</v>
      </c>
      <c r="U519" s="326">
        <f t="shared" si="324"/>
        <v>1.990041284778044</v>
      </c>
      <c r="V519" s="334">
        <f t="shared" si="325"/>
        <v>1.990041284778044</v>
      </c>
      <c r="W519" s="326">
        <f t="shared" si="326"/>
        <v>2.3827864995329406E-4</v>
      </c>
      <c r="X519" s="326">
        <f t="shared" si="327"/>
        <v>1.1261359621481759</v>
      </c>
      <c r="Y519" s="326">
        <f t="shared" si="342"/>
        <v>33.657329010760435</v>
      </c>
      <c r="Z519" s="107">
        <f>IF(H519&gt;0, rate1(1,$L$52,$L$51,$L$54,U519,$L$53,$L$50,Y519),"")</f>
        <v>2342.8897949396915</v>
      </c>
      <c r="AA519" s="334">
        <f t="shared" si="328"/>
        <v>0.47986967858481133</v>
      </c>
      <c r="AB519" s="334">
        <f t="shared" si="329"/>
        <v>4.5811336148405505E-4</v>
      </c>
      <c r="AC519" s="326">
        <f t="shared" si="330"/>
        <v>0.1152776977710865</v>
      </c>
      <c r="AD519" s="326">
        <f t="shared" si="331"/>
        <v>0.17349409631440715</v>
      </c>
      <c r="AE519" s="326">
        <f t="shared" si="332"/>
        <v>-39.898819055457061</v>
      </c>
      <c r="AF519" s="326">
        <f t="shared" si="333"/>
        <v>1006.8678619819531</v>
      </c>
      <c r="AG519" s="326">
        <f t="shared" si="334"/>
        <v>1005.4421383987501</v>
      </c>
      <c r="AH519" s="326">
        <f t="shared" si="335"/>
        <v>2.0101612108587776</v>
      </c>
      <c r="AI519" s="326">
        <f t="shared" si="336"/>
        <v>48.827404876949501</v>
      </c>
      <c r="AJ519" s="326">
        <f t="shared" si="337"/>
        <v>2.5542384451282745</v>
      </c>
      <c r="AK519" s="335">
        <f t="shared" si="338"/>
        <v>0.66542004832825863</v>
      </c>
      <c r="AL519" s="41">
        <f t="shared" si="343"/>
        <v>0.38579645947812841</v>
      </c>
      <c r="AM519" s="8" cm="1">
        <f t="array" ref="AM519">Balance($B$8,$B$11,$B$12,$H$7,B519,AK519,AL519)</f>
        <v>10.957354921535133</v>
      </c>
      <c r="AN519" s="8" cm="1">
        <f t="array" ref="AN519">getStorageByWaterLevel(B518)</f>
        <v>7.2264086372032832</v>
      </c>
    </row>
    <row r="520" spans="2:40" x14ac:dyDescent="0.25">
      <c r="B520" s="326">
        <f t="shared" si="309"/>
        <v>1006.8678619819531</v>
      </c>
      <c r="C520" s="326">
        <f t="shared" si="310"/>
        <v>1005.4421383987501</v>
      </c>
      <c r="D520" s="326">
        <f t="shared" si="311"/>
        <v>2.0101612108587776</v>
      </c>
      <c r="E520" s="326">
        <f t="shared" si="340"/>
        <v>19.465367399254241</v>
      </c>
      <c r="F520" s="326">
        <f t="shared" si="312"/>
        <v>19.465367399254241</v>
      </c>
      <c r="G520" s="326">
        <f t="shared" si="313"/>
        <v>45.982873287080743</v>
      </c>
      <c r="H520" s="311">
        <f t="shared" si="314"/>
        <v>0.02</v>
      </c>
      <c r="I520" s="326">
        <f t="shared" si="315"/>
        <v>1.1405788665623733</v>
      </c>
      <c r="J520" s="326">
        <f t="shared" si="339"/>
        <v>42.18</v>
      </c>
      <c r="K520" s="333">
        <f t="shared" si="316"/>
        <v>1</v>
      </c>
      <c r="L520" s="321">
        <f t="shared" si="317"/>
        <v>2.0301612108587777</v>
      </c>
      <c r="M520" s="321">
        <f t="shared" si="318"/>
        <v>2.0201612108587774</v>
      </c>
      <c r="N520" s="326">
        <f t="shared" si="319"/>
        <v>2.8686446588598979E-2</v>
      </c>
      <c r="O520" s="326">
        <f t="shared" si="320"/>
        <v>1.0016492211610967E-3</v>
      </c>
      <c r="P520" s="330">
        <f t="shared" si="341"/>
        <v>34.452275335470517</v>
      </c>
      <c r="Q520" s="326">
        <f t="shared" si="321"/>
        <v>3.1224051968449444</v>
      </c>
      <c r="R520" s="276">
        <f>IF(H520&gt;0, rate1(1,$L$52,$L$51,$L$54,L520,$L$53,$L$50,P520),"")</f>
        <v>2385.0282216365126</v>
      </c>
      <c r="S520" s="321">
        <f t="shared" si="322"/>
        <v>1.3070135231873528</v>
      </c>
      <c r="T520" s="321">
        <f t="shared" si="323"/>
        <v>-9.343707824587677E-2</v>
      </c>
      <c r="U520" s="326">
        <f t="shared" si="324"/>
        <v>2.0101612108587776</v>
      </c>
      <c r="V520" s="334">
        <f t="shared" si="325"/>
        <v>2.0101612108587776</v>
      </c>
      <c r="W520" s="326">
        <f t="shared" si="326"/>
        <v>2.4312114645530514E-4</v>
      </c>
      <c r="X520" s="326">
        <f t="shared" si="327"/>
        <v>2.452975595764542</v>
      </c>
      <c r="Y520" s="326">
        <f t="shared" si="342"/>
        <v>34.112035120513845</v>
      </c>
      <c r="Z520" s="107">
        <f>IF(H520&gt;0, rate1(1,$L$52,$L$51,$L$54,U520,$L$53,$L$50,Y520),"")</f>
        <v>2367.049711843124</v>
      </c>
      <c r="AA520" s="334">
        <f t="shared" si="328"/>
        <v>1.0345945609799192</v>
      </c>
      <c r="AB520" s="334">
        <f t="shared" si="329"/>
        <v>-7.0277274683852049E-3</v>
      </c>
      <c r="AC520" s="326">
        <f t="shared" si="330"/>
        <v>-7.0277274683852049E-3</v>
      </c>
      <c r="AD520" s="326">
        <f t="shared" si="331"/>
        <v>-2.8458701749564996</v>
      </c>
      <c r="AE520" s="326">
        <f t="shared" si="332"/>
        <v>-55.785036482279025</v>
      </c>
      <c r="AF520" s="326">
        <f t="shared" si="333"/>
        <v>1006.9035761560101</v>
      </c>
      <c r="AG520" s="326">
        <f t="shared" si="334"/>
        <v>1005.4491661262185</v>
      </c>
      <c r="AH520" s="326">
        <f t="shared" si="335"/>
        <v>2.030283345323856</v>
      </c>
      <c r="AI520" s="326">
        <f t="shared" si="336"/>
        <v>-2.946601388038526</v>
      </c>
      <c r="AJ520" s="326">
        <f t="shared" si="337"/>
        <v>2.5534199447427084</v>
      </c>
      <c r="AK520" s="335">
        <f t="shared" si="338"/>
        <v>0.66759917490103771</v>
      </c>
      <c r="AL520" s="41">
        <f t="shared" si="343"/>
        <v>0.38785599941583815</v>
      </c>
      <c r="AM520" s="8" cm="1">
        <f t="array" ref="AM520">Balance($B$8,$B$11,$B$12,$H$7,B520,AK520,AL520)</f>
        <v>11.014401599139847</v>
      </c>
      <c r="AN520" s="8" cm="1">
        <f t="array" ref="AN520">getStorageByWaterLevel(B519)</f>
        <v>7.2401527798603675</v>
      </c>
    </row>
    <row r="521" spans="2:40" x14ac:dyDescent="0.25">
      <c r="B521" s="326">
        <f t="shared" si="309"/>
        <v>1006.9035761560101</v>
      </c>
      <c r="C521" s="326">
        <f t="shared" si="310"/>
        <v>1005.4491661262185</v>
      </c>
      <c r="D521" s="326">
        <f t="shared" si="311"/>
        <v>2.030283345323856</v>
      </c>
      <c r="E521" s="326">
        <f t="shared" si="340"/>
        <v>19.465367399254241</v>
      </c>
      <c r="F521" s="326">
        <f t="shared" si="312"/>
        <v>19.465367399254241</v>
      </c>
      <c r="G521" s="326">
        <f t="shared" si="313"/>
        <v>44.645523850767454</v>
      </c>
      <c r="H521" s="311">
        <f t="shared" si="314"/>
        <v>0.02</v>
      </c>
      <c r="I521" s="326">
        <f t="shared" si="315"/>
        <v>1.1635280238332599</v>
      </c>
      <c r="J521" s="326">
        <f t="shared" si="339"/>
        <v>42.18</v>
      </c>
      <c r="K521" s="333">
        <f t="shared" si="316"/>
        <v>-1</v>
      </c>
      <c r="L521" s="321">
        <f t="shared" si="317"/>
        <v>2.010283345323856</v>
      </c>
      <c r="M521" s="321">
        <f t="shared" si="318"/>
        <v>2.0202833453238558</v>
      </c>
      <c r="N521" s="326">
        <f t="shared" si="319"/>
        <v>-2.8338183083992163E-2</v>
      </c>
      <c r="O521" s="326">
        <f t="shared" si="320"/>
        <v>1.0016492211610967E-3</v>
      </c>
      <c r="P521" s="330">
        <f t="shared" si="341"/>
        <v>34.22862568368474</v>
      </c>
      <c r="Q521" s="326">
        <f t="shared" si="321"/>
        <v>3.1306223423595938</v>
      </c>
      <c r="R521" s="276">
        <f>IF(H521&gt;0, rate1(1,$L$52,$L$51,$L$54,L521,$L$53,$L$50,P521),"")</f>
        <v>2373.2199846896765</v>
      </c>
      <c r="S521" s="321">
        <f t="shared" si="322"/>
        <v>1.3169734685209724</v>
      </c>
      <c r="T521" s="321">
        <f t="shared" si="323"/>
        <v>8.9402381897200275E-2</v>
      </c>
      <c r="U521" s="326">
        <f t="shared" si="324"/>
        <v>2.030283345323856</v>
      </c>
      <c r="V521" s="334">
        <f t="shared" si="325"/>
        <v>2.030283345323856</v>
      </c>
      <c r="W521" s="326">
        <f t="shared" si="326"/>
        <v>2.4801289536258153E-4</v>
      </c>
      <c r="X521" s="326">
        <f t="shared" si="327"/>
        <v>3.80679389588731</v>
      </c>
      <c r="Y521" s="326">
        <f t="shared" si="342"/>
        <v>34.56831405662011</v>
      </c>
      <c r="Z521" s="107">
        <f>IF(H521&gt;0, rate1(1,$L$52,$L$51,$L$54,U521,$L$53,$L$50,Y521),"")</f>
        <v>2391.1404295052821</v>
      </c>
      <c r="AA521" s="334">
        <f t="shared" si="328"/>
        <v>1.5894198187226125</v>
      </c>
      <c r="AB521" s="334">
        <f t="shared" si="329"/>
        <v>-4.2077461171915418E-4</v>
      </c>
      <c r="AC521" s="326">
        <f t="shared" si="330"/>
        <v>8.9402381897200275E-2</v>
      </c>
      <c r="AD521" s="326">
        <f t="shared" si="331"/>
        <v>-0.22370768625602266</v>
      </c>
      <c r="AE521" s="326">
        <f t="shared" si="332"/>
        <v>63.664303222454095</v>
      </c>
      <c r="AF521" s="326">
        <f t="shared" si="333"/>
        <v>1006.7858355910289</v>
      </c>
      <c r="AG521" s="326">
        <f t="shared" si="334"/>
        <v>1005.3597637443213</v>
      </c>
      <c r="AH521" s="326">
        <f t="shared" si="335"/>
        <v>2.0104067083206023</v>
      </c>
      <c r="AI521" s="326">
        <f t="shared" si="336"/>
        <v>37.671342089633796</v>
      </c>
      <c r="AJ521" s="326">
        <f t="shared" si="337"/>
        <v>2.5638842064342735</v>
      </c>
      <c r="AK521" s="335">
        <f t="shared" si="338"/>
        <v>0.66746368170278403</v>
      </c>
      <c r="AL521" s="41">
        <f t="shared" si="343"/>
        <v>0.38773171176929067</v>
      </c>
      <c r="AM521" s="8" cm="1">
        <f t="array" ref="AM521">Balance($B$8,$B$11,$B$12,$H$7,B521,AK521,AL521)</f>
        <v>10.978485954515696</v>
      </c>
      <c r="AN521" s="8" cm="1">
        <f t="array" ref="AN521">getStorageByWaterLevel(B520)</f>
        <v>7.3019949714019408</v>
      </c>
    </row>
    <row r="522" spans="2:40" x14ac:dyDescent="0.25">
      <c r="B522" s="326">
        <f t="shared" si="309"/>
        <v>1006.7858355910289</v>
      </c>
      <c r="C522" s="326">
        <f t="shared" si="310"/>
        <v>1005.3597637443213</v>
      </c>
      <c r="D522" s="326">
        <f t="shared" si="311"/>
        <v>2.0104067083206023</v>
      </c>
      <c r="E522" s="326">
        <f t="shared" si="340"/>
        <v>19.465367399254241</v>
      </c>
      <c r="F522" s="326">
        <f t="shared" si="312"/>
        <v>19.465367399254241</v>
      </c>
      <c r="G522" s="326">
        <f t="shared" si="313"/>
        <v>43.334215967971268</v>
      </c>
      <c r="H522" s="311">
        <f t="shared" si="314"/>
        <v>0.02</v>
      </c>
      <c r="I522" s="326">
        <f t="shared" si="315"/>
        <v>1.1408574773660802</v>
      </c>
      <c r="J522" s="326">
        <f t="shared" si="339"/>
        <v>42.18</v>
      </c>
      <c r="K522" s="333">
        <f t="shared" si="316"/>
        <v>-1</v>
      </c>
      <c r="L522" s="321">
        <f t="shared" si="317"/>
        <v>1.9904067083206023</v>
      </c>
      <c r="M522" s="321">
        <f t="shared" si="318"/>
        <v>2.0004067083206021</v>
      </c>
      <c r="N522" s="326">
        <f t="shared" si="319"/>
        <v>-2.8062463372434454E-2</v>
      </c>
      <c r="O522" s="326">
        <f t="shared" si="320"/>
        <v>1.0016492211610967E-3</v>
      </c>
      <c r="P522" s="330">
        <f t="shared" si="341"/>
        <v>33.779027009886654</v>
      </c>
      <c r="Q522" s="326">
        <f t="shared" si="321"/>
        <v>1.8063659584157747</v>
      </c>
      <c r="R522" s="276">
        <f>IF(H522&gt;0, rate1(1,$L$52,$L$51,$L$54,L522,$L$53,$L$50,P522),"")</f>
        <v>2349.370955721095</v>
      </c>
      <c r="S522" s="321">
        <f t="shared" si="322"/>
        <v>0.76760622334292528</v>
      </c>
      <c r="T522" s="321">
        <f t="shared" si="323"/>
        <v>-0.12075393659893066</v>
      </c>
      <c r="U522" s="326">
        <f t="shared" si="324"/>
        <v>2.0104067083206023</v>
      </c>
      <c r="V522" s="334">
        <f t="shared" si="325"/>
        <v>2.0104067083206023</v>
      </c>
      <c r="W522" s="326">
        <f t="shared" si="326"/>
        <v>2.4318053399907669E-4</v>
      </c>
      <c r="X522" s="326">
        <f t="shared" si="327"/>
        <v>2.4693304339904998</v>
      </c>
      <c r="Y522" s="326">
        <f t="shared" si="342"/>
        <v>34.117592735219262</v>
      </c>
      <c r="Z522" s="107">
        <f>IF(H522&gt;0, rate1(1,$L$52,$L$51,$L$54,U522,$L$53,$L$50,Y522),"")</f>
        <v>2367.3440617275623</v>
      </c>
      <c r="AA522" s="334">
        <f t="shared" si="328"/>
        <v>1.0413630647056897</v>
      </c>
      <c r="AB522" s="334">
        <f t="shared" si="329"/>
        <v>-5.8791710848646516E-3</v>
      </c>
      <c r="AC522" s="326">
        <f t="shared" si="330"/>
        <v>-5.8791710848646516E-3</v>
      </c>
      <c r="AD522" s="326">
        <f t="shared" si="331"/>
        <v>3.4018401082914624</v>
      </c>
      <c r="AE522" s="326">
        <f t="shared" si="332"/>
        <v>86.815335744061798</v>
      </c>
      <c r="AF522" s="326">
        <f t="shared" si="333"/>
        <v>1006.7636522987414</v>
      </c>
      <c r="AG522" s="326">
        <f t="shared" si="334"/>
        <v>1005.3656429154062</v>
      </c>
      <c r="AH522" s="326">
        <f t="shared" si="335"/>
        <v>1.9905278799705388</v>
      </c>
      <c r="AI522" s="326">
        <f t="shared" si="336"/>
        <v>-2.5024447801859164</v>
      </c>
      <c r="AJ522" s="326">
        <f t="shared" si="337"/>
        <v>2.5631890828842216</v>
      </c>
      <c r="AK522" s="335">
        <f t="shared" si="338"/>
        <v>0.66914553850453717</v>
      </c>
      <c r="AL522" s="41">
        <f t="shared" si="343"/>
        <v>0.38932068897863142</v>
      </c>
      <c r="AM522" s="8" cm="1">
        <f t="array" ref="AM522">Balance($B$8,$B$11,$B$12,$H$7,B522,AK522,AL522)</f>
        <v>11.076686911374352</v>
      </c>
      <c r="AN522" s="8" cm="1">
        <f t="array" ref="AN522">getStorageByWaterLevel(B521)</f>
        <v>7.2765414120625644</v>
      </c>
    </row>
    <row r="523" spans="2:40" x14ac:dyDescent="0.25">
      <c r="B523" s="326">
        <f t="shared" si="309"/>
        <v>1006.7636522987414</v>
      </c>
      <c r="C523" s="326">
        <f t="shared" si="310"/>
        <v>1005.3656429154062</v>
      </c>
      <c r="D523" s="326">
        <f t="shared" si="311"/>
        <v>1.9905278799705388</v>
      </c>
      <c r="E523" s="326">
        <f t="shared" si="340"/>
        <v>19.465367399254241</v>
      </c>
      <c r="F523" s="326">
        <f t="shared" si="312"/>
        <v>19.465367399254241</v>
      </c>
      <c r="G523" s="326">
        <f t="shared" si="313"/>
        <v>44.661591667710539</v>
      </c>
      <c r="H523" s="311">
        <f t="shared" si="314"/>
        <v>0.02</v>
      </c>
      <c r="I523" s="326">
        <f t="shared" si="315"/>
        <v>1.1184075066681545</v>
      </c>
      <c r="J523" s="326">
        <f t="shared" si="339"/>
        <v>42.18</v>
      </c>
      <c r="K523" s="333">
        <f t="shared" si="316"/>
        <v>1</v>
      </c>
      <c r="L523" s="321">
        <f t="shared" si="317"/>
        <v>2.0105278799705388</v>
      </c>
      <c r="M523" s="321">
        <f t="shared" si="318"/>
        <v>2.000527879970539</v>
      </c>
      <c r="N523" s="326">
        <f t="shared" si="319"/>
        <v>2.840460274320078E-2</v>
      </c>
      <c r="O523" s="326">
        <f t="shared" si="320"/>
        <v>1.0016492211610967E-3</v>
      </c>
      <c r="P523" s="330">
        <f t="shared" si="341"/>
        <v>34.007442869189354</v>
      </c>
      <c r="Q523" s="326">
        <f t="shared" si="321"/>
        <v>1.8143596679544913</v>
      </c>
      <c r="R523" s="276">
        <f>IF(H523&gt;0, rate1(1,$L$52,$L$51,$L$54,L523,$L$53,$L$50,P523),"")</f>
        <v>2361.5059188350679</v>
      </c>
      <c r="S523" s="321">
        <f t="shared" si="322"/>
        <v>0.76704119179023877</v>
      </c>
      <c r="T523" s="321">
        <f t="shared" si="323"/>
        <v>0.12192972208899976</v>
      </c>
      <c r="U523" s="326">
        <f t="shared" si="324"/>
        <v>1.9905278799705388</v>
      </c>
      <c r="V523" s="334">
        <f t="shared" si="325"/>
        <v>1.9905278799705388</v>
      </c>
      <c r="W523" s="326">
        <f t="shared" si="326"/>
        <v>2.383951896676173E-4</v>
      </c>
      <c r="X523" s="326">
        <f t="shared" si="327"/>
        <v>1.1579107459754283</v>
      </c>
      <c r="Y523" s="326">
        <f t="shared" si="342"/>
        <v>33.668307913505501</v>
      </c>
      <c r="Z523" s="107">
        <f>IF(H523&gt;0, rate1(1,$L$52,$L$51,$L$54,U523,$L$53,$L$50,Y523),"")</f>
        <v>2343.4749390780926</v>
      </c>
      <c r="AA523" s="334">
        <f t="shared" si="328"/>
        <v>0.49328636719980712</v>
      </c>
      <c r="AB523" s="334">
        <f t="shared" si="329"/>
        <v>4.7047321057892518E-4</v>
      </c>
      <c r="AC523" s="326">
        <f t="shared" si="330"/>
        <v>0.12192972208899976</v>
      </c>
      <c r="AD523" s="326">
        <f t="shared" si="331"/>
        <v>0.164028914831787</v>
      </c>
      <c r="AE523" s="326">
        <f t="shared" si="332"/>
        <v>-55.800014139429742</v>
      </c>
      <c r="AF523" s="326">
        <f t="shared" si="333"/>
        <v>1006.6701271793955</v>
      </c>
      <c r="AG523" s="326">
        <f t="shared" si="334"/>
        <v>1005.2437131933171</v>
      </c>
      <c r="AH523" s="326">
        <f t="shared" si="335"/>
        <v>2.0106478595769719</v>
      </c>
      <c r="AI523" s="326">
        <f t="shared" si="336"/>
        <v>51.6321899159786</v>
      </c>
      <c r="AJ523" s="326">
        <f t="shared" si="337"/>
        <v>2.5775313578608823</v>
      </c>
      <c r="AK523" s="335">
        <f t="shared" si="338"/>
        <v>0.66903709702198466</v>
      </c>
      <c r="AL523" s="41">
        <f t="shared" si="343"/>
        <v>0.38921513585780321</v>
      </c>
      <c r="AM523" s="8" cm="1">
        <f t="array" ref="AM523">Balance($B$8,$B$11,$B$12,$H$7,B523,AK523,AL523)</f>
        <v>11.102237201822261</v>
      </c>
      <c r="AN523" s="8" cm="1">
        <f t="array" ref="AN523">getStorageByWaterLevel(B522)</f>
        <v>7.3606235059045515</v>
      </c>
    </row>
    <row r="524" spans="2:40" x14ac:dyDescent="0.25">
      <c r="B524" s="326">
        <f t="shared" si="309"/>
        <v>1006.6701271793955</v>
      </c>
      <c r="C524" s="326">
        <f t="shared" si="310"/>
        <v>1005.2437131933171</v>
      </c>
      <c r="D524" s="326">
        <f t="shared" si="311"/>
        <v>2.0106478595769719</v>
      </c>
      <c r="E524" s="326">
        <f t="shared" si="340"/>
        <v>19.465367399254241</v>
      </c>
      <c r="F524" s="326">
        <f t="shared" si="312"/>
        <v>19.465367399254241</v>
      </c>
      <c r="G524" s="326">
        <f t="shared" si="313"/>
        <v>46.01595042735687</v>
      </c>
      <c r="H524" s="311">
        <f t="shared" si="314"/>
        <v>0.02</v>
      </c>
      <c r="I524" s="326">
        <f t="shared" si="315"/>
        <v>1.1411311888627098</v>
      </c>
      <c r="J524" s="326">
        <f t="shared" si="339"/>
        <v>42.18</v>
      </c>
      <c r="K524" s="333">
        <f t="shared" si="316"/>
        <v>1</v>
      </c>
      <c r="L524" s="321">
        <f t="shared" si="317"/>
        <v>2.0306478595769719</v>
      </c>
      <c r="M524" s="321">
        <f t="shared" si="318"/>
        <v>2.0206478595769717</v>
      </c>
      <c r="N524" s="326">
        <f t="shared" si="319"/>
        <v>2.8693433203007324E-2</v>
      </c>
      <c r="O524" s="326">
        <f t="shared" si="320"/>
        <v>1.0016492211610967E-3</v>
      </c>
      <c r="P524" s="330">
        <f t="shared" si="341"/>
        <v>34.463319700510567</v>
      </c>
      <c r="Q524" s="326">
        <f t="shared" si="321"/>
        <v>3.1551525864200869</v>
      </c>
      <c r="R524" s="276">
        <f>IF(H524&gt;0, rate1(1,$L$52,$L$51,$L$54,L524,$L$53,$L$50,P524),"")</f>
        <v>2385.6103938326405</v>
      </c>
      <c r="S524" s="321">
        <f t="shared" si="322"/>
        <v>1.3203990131066794</v>
      </c>
      <c r="T524" s="321">
        <f t="shared" si="323"/>
        <v>-8.9555310813187863E-2</v>
      </c>
      <c r="U524" s="326">
        <f t="shared" si="324"/>
        <v>2.0106478595769719</v>
      </c>
      <c r="V524" s="334">
        <f t="shared" si="325"/>
        <v>2.0106478595769719</v>
      </c>
      <c r="W524" s="326">
        <f t="shared" si="326"/>
        <v>2.4323887722532689E-4</v>
      </c>
      <c r="X524" s="326">
        <f t="shared" si="327"/>
        <v>2.4853996209125739</v>
      </c>
      <c r="Y524" s="326">
        <f t="shared" si="342"/>
        <v>34.123052180454209</v>
      </c>
      <c r="Z524" s="107">
        <f>IF(H524&gt;0, rate1(1,$L$52,$L$51,$L$54,U524,$L$53,$L$50,Y524),"")</f>
        <v>2367.6331901248714</v>
      </c>
      <c r="AA524" s="334">
        <f t="shared" si="328"/>
        <v>1.0480117471729775</v>
      </c>
      <c r="AB524" s="334">
        <f t="shared" si="329"/>
        <v>-5.0662367347095666E-3</v>
      </c>
      <c r="AC524" s="326">
        <f t="shared" si="330"/>
        <v>-5.0662367347095666E-3</v>
      </c>
      <c r="AD524" s="326">
        <f t="shared" si="331"/>
        <v>-3.9477034033915008</v>
      </c>
      <c r="AE524" s="326">
        <f t="shared" si="332"/>
        <v>-70.368127490942427</v>
      </c>
      <c r="AF524" s="326">
        <f t="shared" si="333"/>
        <v>1006.7038868493332</v>
      </c>
      <c r="AG524" s="326">
        <f t="shared" si="334"/>
        <v>1005.2487794300519</v>
      </c>
      <c r="AH524" s="326">
        <f t="shared" si="335"/>
        <v>2.030770047336099</v>
      </c>
      <c r="AI524" s="326">
        <f t="shared" si="336"/>
        <v>-2.1236647642913407</v>
      </c>
      <c r="AJ524" s="326">
        <f t="shared" si="337"/>
        <v>2.5769414509819124</v>
      </c>
      <c r="AK524" s="335">
        <f t="shared" si="338"/>
        <v>0.67134307280492178</v>
      </c>
      <c r="AL524" s="41">
        <f t="shared" si="343"/>
        <v>0.3913929816284592</v>
      </c>
      <c r="AM524" s="8" cm="1">
        <f t="array" ref="AM524">Balance($B$8,$B$11,$B$12,$H$7,B524,AK524,AL524)</f>
        <v>11.164399249862491</v>
      </c>
      <c r="AN524" s="8" cm="1">
        <f t="array" ref="AN524">getStorageByWaterLevel(B523)</f>
        <v>7.3765193140651739</v>
      </c>
    </row>
    <row r="525" spans="2:40" x14ac:dyDescent="0.25">
      <c r="B525" s="326">
        <f t="shared" si="309"/>
        <v>1006.7038868493332</v>
      </c>
      <c r="C525" s="326">
        <f t="shared" si="310"/>
        <v>1005.2487794300519</v>
      </c>
      <c r="D525" s="326">
        <f t="shared" si="311"/>
        <v>2.030770047336099</v>
      </c>
      <c r="E525" s="326">
        <f t="shared" si="340"/>
        <v>19.465367399254241</v>
      </c>
      <c r="F525" s="326">
        <f t="shared" si="312"/>
        <v>19.465367399254241</v>
      </c>
      <c r="G525" s="326">
        <f t="shared" si="313"/>
        <v>44.677960150764903</v>
      </c>
      <c r="H525" s="311">
        <f t="shared" si="314"/>
        <v>0.02</v>
      </c>
      <c r="I525" s="326">
        <f t="shared" si="315"/>
        <v>1.1640859354251007</v>
      </c>
      <c r="J525" s="326">
        <f t="shared" si="339"/>
        <v>42.18</v>
      </c>
      <c r="K525" s="333">
        <f t="shared" si="316"/>
        <v>-1</v>
      </c>
      <c r="L525" s="321">
        <f t="shared" si="317"/>
        <v>2.010770047336099</v>
      </c>
      <c r="M525" s="321">
        <f t="shared" si="318"/>
        <v>2.0207700473360992</v>
      </c>
      <c r="N525" s="326">
        <f t="shared" si="319"/>
        <v>-2.8344933797693539E-2</v>
      </c>
      <c r="O525" s="326">
        <f t="shared" si="320"/>
        <v>1.0016492211610967E-3</v>
      </c>
      <c r="P525" s="330">
        <f t="shared" si="341"/>
        <v>34.239653265586995</v>
      </c>
      <c r="Q525" s="326">
        <f t="shared" si="321"/>
        <v>3.1633772787880332</v>
      </c>
      <c r="R525" s="276">
        <f>IF(H525&gt;0, rate1(1,$L$52,$L$51,$L$54,L525,$L$53,$L$50,P525),"")</f>
        <v>2373.8030763663769</v>
      </c>
      <c r="S525" s="321">
        <f t="shared" si="322"/>
        <v>1.3304257591884703</v>
      </c>
      <c r="T525" s="321">
        <f t="shared" si="323"/>
        <v>8.578306324334109E-2</v>
      </c>
      <c r="U525" s="326">
        <f t="shared" si="324"/>
        <v>2.030770047336099</v>
      </c>
      <c r="V525" s="334">
        <f t="shared" si="325"/>
        <v>2.030770047336099</v>
      </c>
      <c r="W525" s="326">
        <f t="shared" si="326"/>
        <v>2.4813181752580959E-4</v>
      </c>
      <c r="X525" s="326">
        <f t="shared" si="327"/>
        <v>3.8398738563975101</v>
      </c>
      <c r="Y525" s="326">
        <f t="shared" si="342"/>
        <v>34.579369035145668</v>
      </c>
      <c r="Z525" s="107">
        <f>IF(H525&gt;0, rate1(1,$L$52,$L$51,$L$54,U525,$L$53,$L$50,Y525),"")</f>
        <v>2391.722226062544</v>
      </c>
      <c r="AA525" s="334">
        <f t="shared" si="328"/>
        <v>1.6028414338407841</v>
      </c>
      <c r="AB525" s="334">
        <f t="shared" si="329"/>
        <v>-4.1160378765760724E-4</v>
      </c>
      <c r="AC525" s="326">
        <f t="shared" si="330"/>
        <v>8.578306324334109E-2</v>
      </c>
      <c r="AD525" s="326">
        <f t="shared" si="331"/>
        <v>-0.23314625572726327</v>
      </c>
      <c r="AE525" s="326">
        <f t="shared" si="332"/>
        <v>92.039226722250248</v>
      </c>
      <c r="AF525" s="326">
        <f t="shared" si="333"/>
        <v>1006.5897588522922</v>
      </c>
      <c r="AG525" s="326">
        <f t="shared" si="334"/>
        <v>1005.1629963668086</v>
      </c>
      <c r="AH525" s="326">
        <f t="shared" si="335"/>
        <v>2.0108934638672626</v>
      </c>
      <c r="AI525" s="326">
        <f t="shared" si="336"/>
        <v>36.137396609431804</v>
      </c>
      <c r="AJ525" s="326">
        <f t="shared" si="337"/>
        <v>2.5869796167067545</v>
      </c>
      <c r="AK525" s="335">
        <f t="shared" si="338"/>
        <v>0.67124535035240385</v>
      </c>
      <c r="AL525" s="41">
        <f t="shared" si="343"/>
        <v>0.3913034054487014</v>
      </c>
      <c r="AM525" s="8" cm="1">
        <f t="array" ref="AM525">Balance($B$8,$B$11,$B$12,$H$7,B525,AK525,AL525)</f>
        <v>11.129819730889151</v>
      </c>
      <c r="AN525" s="8" cm="1">
        <f t="array" ref="AN525">getStorageByWaterLevel(B524)</f>
        <v>7.4437247345198951</v>
      </c>
    </row>
    <row r="526" spans="2:40" x14ac:dyDescent="0.25">
      <c r="B526" s="326">
        <f t="shared" si="309"/>
        <v>1006.5897588522922</v>
      </c>
      <c r="C526" s="326">
        <f t="shared" si="310"/>
        <v>1005.1629963668086</v>
      </c>
      <c r="D526" s="326">
        <f t="shared" si="311"/>
        <v>2.0108934638672626</v>
      </c>
      <c r="E526" s="326">
        <f t="shared" si="340"/>
        <v>19.465367399254241</v>
      </c>
      <c r="F526" s="326">
        <f t="shared" si="312"/>
        <v>19.465367399254241</v>
      </c>
      <c r="G526" s="326">
        <f t="shared" si="313"/>
        <v>43.366017572550042</v>
      </c>
      <c r="H526" s="311">
        <f t="shared" si="314"/>
        <v>0.02</v>
      </c>
      <c r="I526" s="326">
        <f t="shared" si="315"/>
        <v>1.1414099883869313</v>
      </c>
      <c r="J526" s="326">
        <f t="shared" si="339"/>
        <v>42.18</v>
      </c>
      <c r="K526" s="333">
        <f t="shared" si="316"/>
        <v>-1</v>
      </c>
      <c r="L526" s="321">
        <f t="shared" si="317"/>
        <v>1.9908934638672626</v>
      </c>
      <c r="M526" s="321">
        <f t="shared" si="318"/>
        <v>2.0008934638672624</v>
      </c>
      <c r="N526" s="326">
        <f t="shared" si="319"/>
        <v>-2.8069215992920782E-2</v>
      </c>
      <c r="O526" s="326">
        <f t="shared" si="320"/>
        <v>1.0016492211610967E-3</v>
      </c>
      <c r="P526" s="330">
        <f t="shared" si="341"/>
        <v>33.790019356728266</v>
      </c>
      <c r="Q526" s="326">
        <f t="shared" si="321"/>
        <v>1.8384831540056794</v>
      </c>
      <c r="R526" s="276">
        <f>IF(H526&gt;0, rate1(1,$L$52,$L$51,$L$54,L526,$L$53,$L$50,P526),"")</f>
        <v>2349.9558250213945</v>
      </c>
      <c r="S526" s="321">
        <f t="shared" si="322"/>
        <v>0.78105982310536659</v>
      </c>
      <c r="T526" s="321">
        <f t="shared" si="323"/>
        <v>-0.12820495713050101</v>
      </c>
      <c r="U526" s="326">
        <f t="shared" si="324"/>
        <v>2.0108934638672626</v>
      </c>
      <c r="V526" s="334">
        <f t="shared" si="325"/>
        <v>2.0108934638672626</v>
      </c>
      <c r="W526" s="326">
        <f t="shared" si="326"/>
        <v>2.4329830499691951E-4</v>
      </c>
      <c r="X526" s="326">
        <f t="shared" si="327"/>
        <v>2.5017694995820818</v>
      </c>
      <c r="Y526" s="326">
        <f t="shared" si="342"/>
        <v>34.128612663128486</v>
      </c>
      <c r="Z526" s="107">
        <f>IF(H526&gt;0, rate1(1,$L$52,$L$51,$L$54,U526,$L$53,$L$50,Y526),"")</f>
        <v>2367.9276468786406</v>
      </c>
      <c r="AA526" s="334">
        <f t="shared" si="328"/>
        <v>1.0547832089002707</v>
      </c>
      <c r="AB526" s="334">
        <f t="shared" si="329"/>
        <v>-4.4411108783318724E-3</v>
      </c>
      <c r="AC526" s="326">
        <f t="shared" si="330"/>
        <v>-4.4411108783318724E-3</v>
      </c>
      <c r="AD526" s="326">
        <f t="shared" si="331"/>
        <v>4.5033777691927854</v>
      </c>
      <c r="AE526" s="326">
        <f t="shared" si="332"/>
        <v>116.45956083438081</v>
      </c>
      <c r="AF526" s="326">
        <f t="shared" si="333"/>
        <v>1006.5661307471777</v>
      </c>
      <c r="AG526" s="326">
        <f t="shared" si="334"/>
        <v>1005.1674374776869</v>
      </c>
      <c r="AH526" s="326">
        <f t="shared" si="335"/>
        <v>1.9910146892991767</v>
      </c>
      <c r="AI526" s="326">
        <f t="shared" si="336"/>
        <v>-1.8898699418281362</v>
      </c>
      <c r="AJ526" s="326">
        <f t="shared" si="337"/>
        <v>2.5864546528340244</v>
      </c>
      <c r="AK526" s="335">
        <f t="shared" si="338"/>
        <v>0.67285989551807246</v>
      </c>
      <c r="AL526" s="41">
        <f t="shared" si="343"/>
        <v>0.39282768083768721</v>
      </c>
      <c r="AM526" s="8" cm="1">
        <f t="array" ref="AM526">Balance($B$8,$B$11,$B$12,$H$7,B526,AK526,AL526)</f>
        <v>11.225544603463661</v>
      </c>
      <c r="AN526" s="8" cm="1">
        <f t="array" ref="AN526">getStorageByWaterLevel(B525)</f>
        <v>7.4194305269887906</v>
      </c>
    </row>
    <row r="527" spans="2:40" x14ac:dyDescent="0.25">
      <c r="B527" s="326">
        <f t="shared" si="309"/>
        <v>1006.5661307471777</v>
      </c>
      <c r="C527" s="326">
        <f t="shared" si="310"/>
        <v>1005.1674374776869</v>
      </c>
      <c r="D527" s="326">
        <f t="shared" si="311"/>
        <v>1.9910146892991767</v>
      </c>
      <c r="E527" s="326">
        <f t="shared" si="340"/>
        <v>19.465367399254241</v>
      </c>
      <c r="F527" s="326">
        <f t="shared" si="312"/>
        <v>19.465367399254241</v>
      </c>
      <c r="G527" s="326">
        <f t="shared" si="313"/>
        <v>44.694042904162934</v>
      </c>
      <c r="H527" s="311">
        <f t="shared" si="314"/>
        <v>0.02</v>
      </c>
      <c r="I527" s="326">
        <f t="shared" si="315"/>
        <v>1.1189546155926109</v>
      </c>
      <c r="J527" s="326">
        <f t="shared" si="339"/>
        <v>42.18</v>
      </c>
      <c r="K527" s="333">
        <f t="shared" si="316"/>
        <v>1</v>
      </c>
      <c r="L527" s="321">
        <f t="shared" si="317"/>
        <v>2.0110146892991767</v>
      </c>
      <c r="M527" s="321">
        <f t="shared" si="318"/>
        <v>2.0010146892991765</v>
      </c>
      <c r="N527" s="326">
        <f t="shared" si="319"/>
        <v>2.8411590513309104E-2</v>
      </c>
      <c r="O527" s="326">
        <f t="shared" si="320"/>
        <v>1.0016492211610967E-3</v>
      </c>
      <c r="P527" s="330">
        <f t="shared" si="341"/>
        <v>34.018454992329168</v>
      </c>
      <c r="Q527" s="326">
        <f t="shared" si="321"/>
        <v>1.8464843040371193</v>
      </c>
      <c r="R527" s="276">
        <f>IF(H527&gt;0, rate1(1,$L$52,$L$51,$L$54,L527,$L$53,$L$50,P527),"")</f>
        <v>2362.0899831303627</v>
      </c>
      <c r="S527" s="321">
        <f t="shared" si="322"/>
        <v>0.78042922592044695</v>
      </c>
      <c r="T527" s="321">
        <f t="shared" si="323"/>
        <v>0.1293960484149646</v>
      </c>
      <c r="U527" s="326">
        <f t="shared" si="324"/>
        <v>1.9910146892991767</v>
      </c>
      <c r="V527" s="334">
        <f t="shared" si="325"/>
        <v>1.9910146892991767</v>
      </c>
      <c r="W527" s="326">
        <f t="shared" si="326"/>
        <v>2.3851180917722203E-4</v>
      </c>
      <c r="X527" s="326">
        <f t="shared" si="327"/>
        <v>1.1897150620340895</v>
      </c>
      <c r="Y527" s="326">
        <f t="shared" si="342"/>
        <v>33.679292544775571</v>
      </c>
      <c r="Z527" s="107">
        <f>IF(H527&gt;0, rate1(1,$L$52,$L$51,$L$54,U527,$L$53,$L$50,Y527),"")</f>
        <v>2344.0602990357784</v>
      </c>
      <c r="AA527" s="334">
        <f t="shared" si="328"/>
        <v>0.50670888879475484</v>
      </c>
      <c r="AB527" s="334">
        <f t="shared" si="329"/>
        <v>4.8351126496983177E-4</v>
      </c>
      <c r="AC527" s="326">
        <f t="shared" si="330"/>
        <v>0.1293960484149646</v>
      </c>
      <c r="AD527" s="326">
        <f t="shared" si="331"/>
        <v>0.15456422545347998</v>
      </c>
      <c r="AE527" s="326">
        <f t="shared" si="332"/>
        <v>-69.606109681970352</v>
      </c>
      <c r="AF527" s="326">
        <f t="shared" si="333"/>
        <v>1006.465146289276</v>
      </c>
      <c r="AG527" s="326">
        <f t="shared" si="334"/>
        <v>1005.038041429272</v>
      </c>
      <c r="AH527" s="326">
        <f t="shared" si="335"/>
        <v>2.011134722448976</v>
      </c>
      <c r="AI527" s="326">
        <f t="shared" si="336"/>
        <v>54.780321384489476</v>
      </c>
      <c r="AJ527" s="326">
        <f t="shared" si="337"/>
        <v>2.6016714087741604</v>
      </c>
      <c r="AK527" s="335">
        <f t="shared" si="338"/>
        <v>0.67277793938496533</v>
      </c>
      <c r="AL527" s="41">
        <f t="shared" si="343"/>
        <v>0.3927479661235409</v>
      </c>
      <c r="AM527" s="8" cm="1">
        <f t="array" ref="AM527">Balance($B$8,$B$11,$B$12,$H$7,B527,AK527,AL527)</f>
        <v>11.252315417583212</v>
      </c>
      <c r="AN527" s="8" cm="1">
        <f t="array" ref="AN527">getStorageByWaterLevel(B526)</f>
        <v>7.5017192816123446</v>
      </c>
    </row>
    <row r="528" spans="2:40" x14ac:dyDescent="0.25">
      <c r="B528" s="326">
        <f t="shared" si="309"/>
        <v>1006.465146289276</v>
      </c>
      <c r="C528" s="326">
        <f t="shared" si="310"/>
        <v>1005.038041429272</v>
      </c>
      <c r="D528" s="326">
        <f t="shared" si="311"/>
        <v>2.011134722448976</v>
      </c>
      <c r="E528" s="326">
        <f t="shared" si="340"/>
        <v>19.465367399254241</v>
      </c>
      <c r="F528" s="326">
        <f t="shared" si="312"/>
        <v>19.465367399254241</v>
      </c>
      <c r="G528" s="326">
        <f t="shared" si="313"/>
        <v>46.049057992173516</v>
      </c>
      <c r="H528" s="311">
        <f t="shared" si="314"/>
        <v>0.02</v>
      </c>
      <c r="I528" s="326">
        <f t="shared" si="315"/>
        <v>1.1416838880032629</v>
      </c>
      <c r="J528" s="326">
        <f t="shared" si="339"/>
        <v>42.18</v>
      </c>
      <c r="K528" s="333">
        <f t="shared" si="316"/>
        <v>1</v>
      </c>
      <c r="L528" s="321">
        <f t="shared" si="317"/>
        <v>2.031134722448976</v>
      </c>
      <c r="M528" s="321">
        <f t="shared" si="318"/>
        <v>2.0211347224489762</v>
      </c>
      <c r="N528" s="326">
        <f t="shared" si="319"/>
        <v>2.8700422920454383E-2</v>
      </c>
      <c r="O528" s="326">
        <f t="shared" si="320"/>
        <v>1.0016492211610967E-3</v>
      </c>
      <c r="P528" s="330">
        <f t="shared" si="341"/>
        <v>34.474369812586673</v>
      </c>
      <c r="Q528" s="326">
        <f t="shared" si="321"/>
        <v>3.1879301746013908</v>
      </c>
      <c r="R528" s="276">
        <f>IF(H528&gt;0, rate1(1,$L$52,$L$51,$L$54,L528,$L$53,$L$50,P528),"")</f>
        <v>2386.1927798894089</v>
      </c>
      <c r="S528" s="321">
        <f t="shared" si="322"/>
        <v>1.3337904867503605</v>
      </c>
      <c r="T528" s="321">
        <f t="shared" si="323"/>
        <v>-8.5983346020041679E-2</v>
      </c>
      <c r="U528" s="326">
        <f t="shared" si="324"/>
        <v>2.011134722448976</v>
      </c>
      <c r="V528" s="334">
        <f t="shared" si="325"/>
        <v>2.011134722448976</v>
      </c>
      <c r="W528" s="326">
        <f t="shared" si="326"/>
        <v>2.4335668832575763E-4</v>
      </c>
      <c r="X528" s="326">
        <f t="shared" si="327"/>
        <v>2.5178536242349736</v>
      </c>
      <c r="Y528" s="326">
        <f t="shared" si="342"/>
        <v>34.134074979785851</v>
      </c>
      <c r="Z528" s="107">
        <f>IF(H528&gt;0, rate1(1,$L$52,$L$51,$L$54,U528,$L$53,$L$50,Y528),"")</f>
        <v>2368.2168831050535</v>
      </c>
      <c r="AA528" s="334">
        <f t="shared" si="328"/>
        <v>1.0614348634202508</v>
      </c>
      <c r="AB528" s="334">
        <f t="shared" si="329"/>
        <v>-3.9612147692272672E-3</v>
      </c>
      <c r="AC528" s="326">
        <f t="shared" si="330"/>
        <v>-3.9612147692272672E-3</v>
      </c>
      <c r="AD528" s="326">
        <f t="shared" si="331"/>
        <v>-5.0489562331661944</v>
      </c>
      <c r="AE528" s="326">
        <f t="shared" si="332"/>
        <v>-82.967710122944865</v>
      </c>
      <c r="AF528" s="326">
        <f t="shared" si="333"/>
        <v>1006.4978079269657</v>
      </c>
      <c r="AG528" s="326">
        <f t="shared" si="334"/>
        <v>1005.0420026440412</v>
      </c>
      <c r="AH528" s="326">
        <f t="shared" si="335"/>
        <v>2.0312569635199771</v>
      </c>
      <c r="AI528" s="326">
        <f t="shared" si="336"/>
        <v>-1.6600564726421034</v>
      </c>
      <c r="AJ528" s="326">
        <f t="shared" si="337"/>
        <v>2.6012102819762042</v>
      </c>
      <c r="AK528" s="335">
        <f t="shared" si="338"/>
        <v>0.67522629341922757</v>
      </c>
      <c r="AL528" s="41">
        <f t="shared" si="343"/>
        <v>0.39505860007953869</v>
      </c>
      <c r="AM528" s="8" cm="1">
        <f t="array" ref="AM528">Balance($B$8,$B$11,$B$12,$H$7,B528,AK528,AL528)</f>
        <v>11.320235467842489</v>
      </c>
      <c r="AN528" s="8" cm="1">
        <f t="array" ref="AN528">getStorageByWaterLevel(B527)</f>
        <v>7.5188123339625932</v>
      </c>
    </row>
    <row r="529" spans="2:40" x14ac:dyDescent="0.25">
      <c r="B529" s="326">
        <f t="shared" si="309"/>
        <v>1006.4978079269657</v>
      </c>
      <c r="C529" s="326">
        <f t="shared" si="310"/>
        <v>1005.0420026440412</v>
      </c>
      <c r="D529" s="326">
        <f t="shared" si="311"/>
        <v>2.0312569635199771</v>
      </c>
      <c r="E529" s="326">
        <f t="shared" si="340"/>
        <v>19.465367399254241</v>
      </c>
      <c r="F529" s="326">
        <f t="shared" si="312"/>
        <v>19.465367399254241</v>
      </c>
      <c r="G529" s="326">
        <f t="shared" si="313"/>
        <v>44.710426441051823</v>
      </c>
      <c r="H529" s="311">
        <f t="shared" si="314"/>
        <v>0.02</v>
      </c>
      <c r="I529" s="326">
        <f t="shared" si="315"/>
        <v>1.1646442263396239</v>
      </c>
      <c r="J529" s="326">
        <f t="shared" si="339"/>
        <v>42.18</v>
      </c>
      <c r="K529" s="333">
        <f t="shared" si="316"/>
        <v>-1</v>
      </c>
      <c r="L529" s="321">
        <f t="shared" si="317"/>
        <v>2.0112569635199771</v>
      </c>
      <c r="M529" s="321">
        <f t="shared" si="318"/>
        <v>2.0212569635199769</v>
      </c>
      <c r="N529" s="326">
        <f t="shared" si="319"/>
        <v>-2.8351687453501029E-2</v>
      </c>
      <c r="O529" s="326">
        <f t="shared" si="320"/>
        <v>1.0016492211610967E-3</v>
      </c>
      <c r="P529" s="330">
        <f t="shared" si="341"/>
        <v>34.250686590093508</v>
      </c>
      <c r="Q529" s="326">
        <f t="shared" si="321"/>
        <v>3.1961624211776112</v>
      </c>
      <c r="R529" s="276">
        <f>IF(H529&gt;0, rate1(1,$L$52,$L$51,$L$54,L529,$L$53,$L$50,P529),"")</f>
        <v>2374.3863824663204</v>
      </c>
      <c r="S529" s="321">
        <f t="shared" si="322"/>
        <v>1.3438840220224293</v>
      </c>
      <c r="T529" s="321">
        <f t="shared" si="323"/>
        <v>8.2445492194609254E-2</v>
      </c>
      <c r="U529" s="326">
        <f t="shared" si="324"/>
        <v>2.0312569635199771</v>
      </c>
      <c r="V529" s="334">
        <f t="shared" si="325"/>
        <v>2.0312569635199771</v>
      </c>
      <c r="W529" s="326">
        <f t="shared" si="326"/>
        <v>2.4825082054480418E-4</v>
      </c>
      <c r="X529" s="326">
        <f t="shared" si="327"/>
        <v>3.8729842440444031</v>
      </c>
      <c r="Y529" s="326">
        <f t="shared" si="342"/>
        <v>34.590429763923773</v>
      </c>
      <c r="Z529" s="107">
        <f>IF(H529&gt;0, rate1(1,$L$52,$L$51,$L$54,U529,$L$53,$L$50,Y529),"")</f>
        <v>2392.3042362070842</v>
      </c>
      <c r="AA529" s="334">
        <f t="shared" si="328"/>
        <v>1.6162690743322583</v>
      </c>
      <c r="AB529" s="334">
        <f t="shared" si="329"/>
        <v>-4.0282861964765902E-4</v>
      </c>
      <c r="AC529" s="326">
        <f t="shared" si="330"/>
        <v>8.2445492194609254E-2</v>
      </c>
      <c r="AD529" s="326">
        <f t="shared" si="331"/>
        <v>-0.24258451817827478</v>
      </c>
      <c r="AE529" s="326">
        <f t="shared" si="332"/>
        <v>122.47986151258185</v>
      </c>
      <c r="AF529" s="326">
        <f t="shared" si="333"/>
        <v>1006.3870107473176</v>
      </c>
      <c r="AG529" s="326">
        <f t="shared" si="334"/>
        <v>1004.9595571518465</v>
      </c>
      <c r="AH529" s="326">
        <f t="shared" si="335"/>
        <v>2.0113804336033683</v>
      </c>
      <c r="AI529" s="326">
        <f t="shared" si="336"/>
        <v>34.72286263239581</v>
      </c>
      <c r="AJ529" s="326">
        <f t="shared" si="337"/>
        <v>2.6108555215963141</v>
      </c>
      <c r="AK529" s="335">
        <f t="shared" si="338"/>
        <v>0.6751498493824486</v>
      </c>
      <c r="AL529" s="41">
        <f t="shared" si="343"/>
        <v>0.39498857889752265</v>
      </c>
      <c r="AM529" s="8" cm="1">
        <f t="array" ref="AM529">Balance($B$8,$B$11,$B$12,$H$7,B529,AK529,AL529)</f>
        <v>11.286348352442641</v>
      </c>
      <c r="AN529" s="8" cm="1">
        <f t="array" ref="AN529">getStorageByWaterLevel(B528)</f>
        <v>7.5920856695171777</v>
      </c>
    </row>
    <row r="530" spans="2:40" x14ac:dyDescent="0.25">
      <c r="B530" s="326">
        <f t="shared" si="309"/>
        <v>1006.3870107473176</v>
      </c>
      <c r="C530" s="326">
        <f t="shared" si="310"/>
        <v>1004.9595571518465</v>
      </c>
      <c r="D530" s="326">
        <f t="shared" si="311"/>
        <v>2.0113804336033683</v>
      </c>
      <c r="E530" s="326">
        <f t="shared" si="340"/>
        <v>19.465367399254241</v>
      </c>
      <c r="F530" s="326">
        <f t="shared" si="312"/>
        <v>19.465367399254241</v>
      </c>
      <c r="G530" s="326">
        <f t="shared" si="313"/>
        <v>43.397848735809063</v>
      </c>
      <c r="H530" s="311">
        <f t="shared" si="314"/>
        <v>0.02</v>
      </c>
      <c r="I530" s="326">
        <f t="shared" si="315"/>
        <v>1.1419628763768743</v>
      </c>
      <c r="J530" s="326">
        <f t="shared" si="339"/>
        <v>42.18</v>
      </c>
      <c r="K530" s="333">
        <f t="shared" si="316"/>
        <v>-1</v>
      </c>
      <c r="L530" s="321">
        <f t="shared" si="317"/>
        <v>1.9913804336033682</v>
      </c>
      <c r="M530" s="321">
        <f t="shared" si="318"/>
        <v>2.0013804336033685</v>
      </c>
      <c r="N530" s="326">
        <f t="shared" si="319"/>
        <v>-2.8075971556264623E-2</v>
      </c>
      <c r="O530" s="326">
        <f t="shared" si="320"/>
        <v>1.0016492211610967E-3</v>
      </c>
      <c r="P530" s="330">
        <f t="shared" si="341"/>
        <v>33.801017436629763</v>
      </c>
      <c r="Q530" s="326">
        <f t="shared" si="321"/>
        <v>1.8706301226467446</v>
      </c>
      <c r="R530" s="276">
        <f>IF(H530&gt;0, rate1(1,$L$52,$L$51,$L$54,L530,$L$53,$L$50,P530),"")</f>
        <v>2350.5409098739651</v>
      </c>
      <c r="S530" s="321">
        <f t="shared" si="322"/>
        <v>0.79451930048324182</v>
      </c>
      <c r="T530" s="321">
        <f t="shared" si="323"/>
        <v>-0.13663556539515703</v>
      </c>
      <c r="U530" s="326">
        <f t="shared" si="324"/>
        <v>2.0113804336033683</v>
      </c>
      <c r="V530" s="334">
        <f t="shared" si="325"/>
        <v>2.0113804336033683</v>
      </c>
      <c r="W530" s="326">
        <f t="shared" si="326"/>
        <v>2.4341615635048441E-4</v>
      </c>
      <c r="X530" s="326">
        <f t="shared" si="327"/>
        <v>2.5342385580257698</v>
      </c>
      <c r="Y530" s="326">
        <f t="shared" si="342"/>
        <v>34.139638331752295</v>
      </c>
      <c r="Z530" s="107">
        <f>IF(H530&gt;0, rate1(1,$L$52,$L$51,$L$54,U530,$L$53,$L$50,Y530),"")</f>
        <v>2368.5114467386393</v>
      </c>
      <c r="AA530" s="334">
        <f t="shared" si="328"/>
        <v>1.06820928531113</v>
      </c>
      <c r="AB530" s="334">
        <f t="shared" si="329"/>
        <v>-3.56866598499259E-3</v>
      </c>
      <c r="AC530" s="326">
        <f t="shared" si="330"/>
        <v>-3.56866598499259E-3</v>
      </c>
      <c r="AD530" s="326">
        <f t="shared" si="331"/>
        <v>5.604335088827745</v>
      </c>
      <c r="AE530" s="326">
        <f t="shared" si="332"/>
        <v>148.25443385533083</v>
      </c>
      <c r="AF530" s="326">
        <f t="shared" si="333"/>
        <v>1006.3625034417463</v>
      </c>
      <c r="AG530" s="326">
        <f t="shared" si="334"/>
        <v>1004.9631258178315</v>
      </c>
      <c r="AH530" s="326">
        <f t="shared" si="335"/>
        <v>1.9915017128348897</v>
      </c>
      <c r="AI530" s="326">
        <f t="shared" si="336"/>
        <v>-1.5182318120912603</v>
      </c>
      <c r="AJ530" s="326">
        <f t="shared" si="337"/>
        <v>2.6104337905374</v>
      </c>
      <c r="AK530" s="335">
        <f t="shared" si="338"/>
        <v>0.67670232337799707</v>
      </c>
      <c r="AL530" s="41">
        <f t="shared" si="343"/>
        <v>0.3964531892433571</v>
      </c>
      <c r="AM530" s="8" cm="1">
        <f t="array" ref="AM530">Balance($B$8,$B$11,$B$12,$H$7,B530,AK530,AL530)</f>
        <v>11.379804531746975</v>
      </c>
      <c r="AN530" s="8" cm="1">
        <f t="array" ref="AN530">getStorageByWaterLevel(B529)</f>
        <v>7.5683478470172778</v>
      </c>
    </row>
    <row r="531" spans="2:40" x14ac:dyDescent="0.25">
      <c r="B531" s="326">
        <f t="shared" si="309"/>
        <v>1006.3625034417463</v>
      </c>
      <c r="C531" s="326">
        <f t="shared" si="310"/>
        <v>1004.9631258178315</v>
      </c>
      <c r="D531" s="326">
        <f t="shared" si="311"/>
        <v>1.9915017128348897</v>
      </c>
      <c r="E531" s="326">
        <f t="shared" si="340"/>
        <v>19.465367399254241</v>
      </c>
      <c r="F531" s="326">
        <f t="shared" si="312"/>
        <v>19.465367399254241</v>
      </c>
      <c r="G531" s="326">
        <f t="shared" si="313"/>
        <v>44.72652414550975</v>
      </c>
      <c r="H531" s="311">
        <f t="shared" si="314"/>
        <v>0.02</v>
      </c>
      <c r="I531" s="326">
        <f t="shared" si="315"/>
        <v>1.1195020991318416</v>
      </c>
      <c r="J531" s="326">
        <f t="shared" si="339"/>
        <v>42.18</v>
      </c>
      <c r="K531" s="333">
        <f t="shared" si="316"/>
        <v>1</v>
      </c>
      <c r="L531" s="321">
        <f t="shared" si="317"/>
        <v>2.0115017128348898</v>
      </c>
      <c r="M531" s="321">
        <f t="shared" si="318"/>
        <v>2.00150171283489</v>
      </c>
      <c r="N531" s="326">
        <f t="shared" si="319"/>
        <v>2.8418581386732811E-2</v>
      </c>
      <c r="O531" s="326">
        <f t="shared" si="320"/>
        <v>1.0016492211610967E-3</v>
      </c>
      <c r="P531" s="330">
        <f t="shared" si="341"/>
        <v>34.029472854284123</v>
      </c>
      <c r="Q531" s="326">
        <f t="shared" si="321"/>
        <v>1.878638720450617</v>
      </c>
      <c r="R531" s="276">
        <f>IF(H531&gt;0, rate1(1,$L$52,$L$51,$L$54,L531,$L$53,$L$50,P531),"")</f>
        <v>2362.6742624207222</v>
      </c>
      <c r="S531" s="321">
        <f t="shared" si="322"/>
        <v>0.79382315239280898</v>
      </c>
      <c r="T531" s="321">
        <f t="shared" si="323"/>
        <v>0.13783594868457785</v>
      </c>
      <c r="U531" s="326">
        <f t="shared" si="324"/>
        <v>1.9915017128348897</v>
      </c>
      <c r="V531" s="334">
        <f t="shared" si="325"/>
        <v>1.9915017128348897</v>
      </c>
      <c r="W531" s="326">
        <f t="shared" si="326"/>
        <v>2.3862850853983986E-4</v>
      </c>
      <c r="X531" s="326">
        <f t="shared" si="327"/>
        <v>1.2215489392913952</v>
      </c>
      <c r="Y531" s="326">
        <f t="shared" si="342"/>
        <v>33.690282907209188</v>
      </c>
      <c r="Z531" s="107">
        <f>IF(H531&gt;0, rate1(1,$L$52,$L$51,$L$54,U531,$L$53,$L$50,Y531),"")</f>
        <v>2344.645874833815</v>
      </c>
      <c r="AA531" s="334">
        <f t="shared" si="328"/>
        <v>0.52013724762398061</v>
      </c>
      <c r="AB531" s="334">
        <f t="shared" si="329"/>
        <v>4.972849160687744E-4</v>
      </c>
      <c r="AC531" s="326">
        <f t="shared" si="330"/>
        <v>0.13783594868457785</v>
      </c>
      <c r="AD531" s="326">
        <f t="shared" si="331"/>
        <v>0.14510002790177592</v>
      </c>
      <c r="AE531" s="326">
        <f t="shared" si="332"/>
        <v>-81.318917775980751</v>
      </c>
      <c r="AF531" s="326">
        <f t="shared" si="333"/>
        <v>1006.2530860744484</v>
      </c>
      <c r="AG531" s="326">
        <f t="shared" si="334"/>
        <v>1004.8252898691469</v>
      </c>
      <c r="AH531" s="326">
        <f t="shared" si="335"/>
        <v>2.0116217995457819</v>
      </c>
      <c r="AI531" s="326">
        <f t="shared" si="336"/>
        <v>58.3389555119441</v>
      </c>
      <c r="AJ531" s="326">
        <f t="shared" si="337"/>
        <v>2.6266390559573844</v>
      </c>
      <c r="AK531" s="335">
        <f t="shared" si="338"/>
        <v>0.67663643538347007</v>
      </c>
      <c r="AL531" s="41">
        <f t="shared" si="343"/>
        <v>0.39638915022552307</v>
      </c>
      <c r="AM531" s="8" cm="1">
        <f t="array" ref="AM531">Balance($B$8,$B$11,$B$12,$H$7,B531,AK531,AL531)</f>
        <v>11.407367997392837</v>
      </c>
      <c r="AN531" s="8" cm="1">
        <f t="array" ref="AN531">getStorageByWaterLevel(B530)</f>
        <v>7.6490237593587063</v>
      </c>
    </row>
    <row r="532" spans="2:40" x14ac:dyDescent="0.25">
      <c r="B532" s="326">
        <f t="shared" si="309"/>
        <v>1006.2530860744484</v>
      </c>
      <c r="C532" s="326">
        <f t="shared" si="310"/>
        <v>1004.8252898691469</v>
      </c>
      <c r="D532" s="326">
        <f t="shared" si="311"/>
        <v>2.0116217995457819</v>
      </c>
      <c r="E532" s="326">
        <f t="shared" si="340"/>
        <v>19.465367399254241</v>
      </c>
      <c r="F532" s="326">
        <f t="shared" si="312"/>
        <v>19.465367399254241</v>
      </c>
      <c r="G532" s="326">
        <f t="shared" si="313"/>
        <v>46.082196011114341</v>
      </c>
      <c r="H532" s="311">
        <f t="shared" si="314"/>
        <v>0.02</v>
      </c>
      <c r="I532" s="326">
        <f t="shared" si="315"/>
        <v>1.1422369642412378</v>
      </c>
      <c r="J532" s="326">
        <f t="shared" si="339"/>
        <v>42.18</v>
      </c>
      <c r="K532" s="333">
        <f t="shared" si="316"/>
        <v>1</v>
      </c>
      <c r="L532" s="321">
        <f t="shared" si="317"/>
        <v>2.0316217995457819</v>
      </c>
      <c r="M532" s="321">
        <f t="shared" si="318"/>
        <v>2.0216217995457821</v>
      </c>
      <c r="N532" s="326">
        <f t="shared" si="319"/>
        <v>2.8707415741990872E-2</v>
      </c>
      <c r="O532" s="326">
        <f t="shared" si="320"/>
        <v>1.0016492211610967E-3</v>
      </c>
      <c r="P532" s="330">
        <f t="shared" si="341"/>
        <v>34.485425674338778</v>
      </c>
      <c r="Q532" s="326">
        <f t="shared" si="321"/>
        <v>3.2207379908171774</v>
      </c>
      <c r="R532" s="276">
        <f>IF(H532&gt;0, rate1(1,$L$52,$L$51,$L$54,L532,$L$53,$L$50,P532),"")</f>
        <v>2386.7753798273602</v>
      </c>
      <c r="S532" s="321">
        <f t="shared" si="322"/>
        <v>1.3471879484363354</v>
      </c>
      <c r="T532" s="321">
        <f t="shared" si="323"/>
        <v>-8.2685519100773208E-2</v>
      </c>
      <c r="U532" s="326">
        <f t="shared" si="324"/>
        <v>2.0116217995457819</v>
      </c>
      <c r="V532" s="334">
        <f t="shared" si="325"/>
        <v>2.0116217995457819</v>
      </c>
      <c r="W532" s="326">
        <f t="shared" si="326"/>
        <v>2.4347457980367082E-4</v>
      </c>
      <c r="X532" s="326">
        <f t="shared" si="327"/>
        <v>2.5503376350097398</v>
      </c>
      <c r="Y532" s="326">
        <f t="shared" si="342"/>
        <v>34.145103521148755</v>
      </c>
      <c r="Z532" s="107">
        <f>IF(H532&gt;0, rate1(1,$L$52,$L$51,$L$54,U532,$L$53,$L$50,Y532),"")</f>
        <v>2368.8007908044569</v>
      </c>
      <c r="AA532" s="334">
        <f t="shared" si="328"/>
        <v>1.0748639140182981</v>
      </c>
      <c r="AB532" s="334">
        <f t="shared" si="329"/>
        <v>-3.2522288340970434E-3</v>
      </c>
      <c r="AC532" s="326">
        <f t="shared" si="330"/>
        <v>-3.2522288340970434E-3</v>
      </c>
      <c r="AD532" s="326">
        <f t="shared" si="331"/>
        <v>-6.1496287685281681</v>
      </c>
      <c r="AE532" s="326">
        <f t="shared" si="332"/>
        <v>-93.543688693152973</v>
      </c>
      <c r="AF532" s="326">
        <f t="shared" si="333"/>
        <v>1006.2850457190245</v>
      </c>
      <c r="AG532" s="326">
        <f t="shared" si="334"/>
        <v>1004.828542097981</v>
      </c>
      <c r="AH532" s="326">
        <f t="shared" si="335"/>
        <v>2.0317440939464633</v>
      </c>
      <c r="AI532" s="326">
        <f t="shared" si="336"/>
        <v>-1.3626036457323785</v>
      </c>
      <c r="AJ532" s="326">
        <f t="shared" si="337"/>
        <v>2.6262605549446811</v>
      </c>
      <c r="AK532" s="335">
        <f t="shared" si="338"/>
        <v>0.6792457340857988</v>
      </c>
      <c r="AL532" s="41">
        <f t="shared" si="343"/>
        <v>0.39884988736901689</v>
      </c>
      <c r="AM532" s="8" cm="1">
        <f t="array" ref="AM532">Balance($B$8,$B$11,$B$12,$H$7,B532,AK532,AL532)</f>
        <v>11.481814546286826</v>
      </c>
      <c r="AN532" s="8" cm="1">
        <f t="array" ref="AN532">getStorageByWaterLevel(B531)</f>
        <v>7.6669262609781246</v>
      </c>
    </row>
    <row r="533" spans="2:40" x14ac:dyDescent="0.25">
      <c r="B533" s="326">
        <f t="shared" si="309"/>
        <v>1006.2850457190245</v>
      </c>
      <c r="C533" s="326">
        <f t="shared" si="310"/>
        <v>1004.828542097981</v>
      </c>
      <c r="D533" s="326">
        <f t="shared" si="311"/>
        <v>2.0317440939464633</v>
      </c>
      <c r="E533" s="326">
        <f t="shared" si="340"/>
        <v>19.465367399254241</v>
      </c>
      <c r="F533" s="326">
        <f t="shared" si="312"/>
        <v>19.465367399254241</v>
      </c>
      <c r="G533" s="326">
        <f t="shared" si="313"/>
        <v>44.742922750917018</v>
      </c>
      <c r="H533" s="311">
        <f t="shared" si="314"/>
        <v>0.02</v>
      </c>
      <c r="I533" s="326">
        <f t="shared" si="315"/>
        <v>1.1652028968348531</v>
      </c>
      <c r="J533" s="326">
        <f t="shared" si="339"/>
        <v>42.18</v>
      </c>
      <c r="K533" s="333">
        <f t="shared" si="316"/>
        <v>-1</v>
      </c>
      <c r="L533" s="321">
        <f t="shared" si="317"/>
        <v>2.0117440939464633</v>
      </c>
      <c r="M533" s="321">
        <f t="shared" si="318"/>
        <v>2.021744093946463</v>
      </c>
      <c r="N533" s="326">
        <f t="shared" si="319"/>
        <v>-2.8358444052362319E-2</v>
      </c>
      <c r="O533" s="326">
        <f t="shared" si="320"/>
        <v>1.0016492211610967E-3</v>
      </c>
      <c r="P533" s="330">
        <f t="shared" si="341"/>
        <v>34.261725659844089</v>
      </c>
      <c r="Q533" s="326">
        <f t="shared" si="321"/>
        <v>3.2289777989626529</v>
      </c>
      <c r="R533" s="276">
        <f>IF(H533&gt;0, rate1(1,$L$52,$L$51,$L$54,L533,$L$53,$L$50,P533),"")</f>
        <v>2374.9699030101783</v>
      </c>
      <c r="S533" s="321">
        <f t="shared" si="322"/>
        <v>1.3573482613385706</v>
      </c>
      <c r="T533" s="321">
        <f t="shared" si="323"/>
        <v>7.9358002040183534E-2</v>
      </c>
      <c r="U533" s="326">
        <f t="shared" si="324"/>
        <v>2.0317440939464633</v>
      </c>
      <c r="V533" s="334">
        <f t="shared" si="325"/>
        <v>2.0317440939464633</v>
      </c>
      <c r="W533" s="326">
        <f t="shared" si="326"/>
        <v>2.4836990447107965E-4</v>
      </c>
      <c r="X533" s="326">
        <f t="shared" si="327"/>
        <v>3.9061250884127645</v>
      </c>
      <c r="Y533" s="326">
        <f t="shared" si="342"/>
        <v>34.60149624559407</v>
      </c>
      <c r="Z533" s="107">
        <f>IF(H533&gt;0, rate1(1,$L$52,$L$51,$L$54,U533,$L$53,$L$50,Y533),"")</f>
        <v>2392.8864599593212</v>
      </c>
      <c r="AA533" s="334">
        <f t="shared" si="328"/>
        <v>1.6297027445342163</v>
      </c>
      <c r="AB533" s="334">
        <f t="shared" si="329"/>
        <v>-3.944240463090183E-4</v>
      </c>
      <c r="AC533" s="326">
        <f t="shared" si="330"/>
        <v>7.9358002040183534E-2</v>
      </c>
      <c r="AD533" s="326">
        <f t="shared" si="331"/>
        <v>-0.25202247392610572</v>
      </c>
      <c r="AE533" s="326">
        <f t="shared" si="332"/>
        <v>154.98446559716197</v>
      </c>
      <c r="AF533" s="326">
        <f t="shared" si="333"/>
        <v>1006.177329272932</v>
      </c>
      <c r="AG533" s="326">
        <f t="shared" si="334"/>
        <v>1004.7491840959408</v>
      </c>
      <c r="AH533" s="326">
        <f t="shared" si="335"/>
        <v>2.0118676175996835</v>
      </c>
      <c r="AI533" s="326">
        <f t="shared" si="336"/>
        <v>33.414319036043565</v>
      </c>
      <c r="AJ533" s="326">
        <f t="shared" si="337"/>
        <v>2.6355423102324709</v>
      </c>
      <c r="AK533" s="335">
        <f t="shared" si="338"/>
        <v>0.67918294231751075</v>
      </c>
      <c r="AL533" s="41">
        <f t="shared" si="343"/>
        <v>0.39879241274723992</v>
      </c>
      <c r="AM533" s="8" cm="1">
        <f t="array" ref="AM533">Balance($B$8,$B$11,$B$12,$H$7,B533,AK533,AL533)</f>
        <v>11.448320773153112</v>
      </c>
      <c r="AN533" s="8" cm="1">
        <f t="array" ref="AN533">getStorageByWaterLevel(B532)</f>
        <v>7.7471104306855239</v>
      </c>
    </row>
    <row r="534" spans="2:40" x14ac:dyDescent="0.25">
      <c r="B534" s="326">
        <f t="shared" si="309"/>
        <v>1006.177329272932</v>
      </c>
      <c r="C534" s="326">
        <f t="shared" si="310"/>
        <v>1004.7491840959408</v>
      </c>
      <c r="D534" s="326">
        <f t="shared" si="311"/>
        <v>2.0118676175996835</v>
      </c>
      <c r="E534" s="326">
        <f t="shared" si="340"/>
        <v>19.465367399254241</v>
      </c>
      <c r="F534" s="326">
        <f t="shared" si="312"/>
        <v>19.465367399254241</v>
      </c>
      <c r="G534" s="326">
        <f t="shared" si="313"/>
        <v>43.429709486730346</v>
      </c>
      <c r="H534" s="311">
        <f t="shared" si="314"/>
        <v>0.02</v>
      </c>
      <c r="I534" s="326">
        <f t="shared" si="315"/>
        <v>1.1425161415929324</v>
      </c>
      <c r="J534" s="326">
        <f t="shared" si="339"/>
        <v>42.18</v>
      </c>
      <c r="K534" s="333">
        <f t="shared" si="316"/>
        <v>-1</v>
      </c>
      <c r="L534" s="321">
        <f t="shared" si="317"/>
        <v>1.9918676175996834</v>
      </c>
      <c r="M534" s="321">
        <f t="shared" si="318"/>
        <v>2.0018676175996832</v>
      </c>
      <c r="N534" s="326">
        <f t="shared" si="319"/>
        <v>-2.8082730063413663E-2</v>
      </c>
      <c r="O534" s="326">
        <f t="shared" si="320"/>
        <v>1.0016492211610967E-3</v>
      </c>
      <c r="P534" s="330">
        <f t="shared" si="341"/>
        <v>33.81202125222638</v>
      </c>
      <c r="Q534" s="326">
        <f t="shared" si="321"/>
        <v>1.9028068934659785</v>
      </c>
      <c r="R534" s="276">
        <f>IF(H534&gt;0, rate1(1,$L$52,$L$51,$L$54,L534,$L$53,$L$50,P534),"")</f>
        <v>2351.1262102995393</v>
      </c>
      <c r="S534" s="321">
        <f t="shared" si="322"/>
        <v>0.80798465974766365</v>
      </c>
      <c r="T534" s="321">
        <f t="shared" si="323"/>
        <v>-0.14625253391999218</v>
      </c>
      <c r="U534" s="326">
        <f t="shared" si="324"/>
        <v>2.0118676175996835</v>
      </c>
      <c r="V534" s="334">
        <f t="shared" si="325"/>
        <v>2.0118676175996835</v>
      </c>
      <c r="W534" s="326">
        <f t="shared" si="326"/>
        <v>2.4353408811172983E-4</v>
      </c>
      <c r="X534" s="326">
        <f t="shared" si="327"/>
        <v>2.566737638598596</v>
      </c>
      <c r="Y534" s="326">
        <f t="shared" si="342"/>
        <v>34.150669743725885</v>
      </c>
      <c r="Z534" s="107">
        <f>IF(H534&gt;0, rate1(1,$L$52,$L$51,$L$54,U534,$L$53,$L$50,Y534),"")</f>
        <v>2369.0954613280442</v>
      </c>
      <c r="AA534" s="334">
        <f t="shared" si="328"/>
        <v>1.0816412982305785</v>
      </c>
      <c r="AB534" s="334">
        <f t="shared" si="329"/>
        <v>-2.9829766722219366E-3</v>
      </c>
      <c r="AC534" s="326">
        <f t="shared" si="330"/>
        <v>-2.9829766722219366E-3</v>
      </c>
      <c r="AD534" s="326">
        <f t="shared" si="331"/>
        <v>6.7047121709813959</v>
      </c>
      <c r="AE534" s="326">
        <f t="shared" si="332"/>
        <v>182.17302348224865</v>
      </c>
      <c r="AF534" s="326">
        <f t="shared" si="333"/>
        <v>1006.1522295195408</v>
      </c>
      <c r="AG534" s="326">
        <f t="shared" si="334"/>
        <v>1004.752167072613</v>
      </c>
      <c r="AH534" s="326">
        <f t="shared" si="335"/>
        <v>1.9919889506485522</v>
      </c>
      <c r="AI534" s="326">
        <f t="shared" si="336"/>
        <v>-1.2687437446592449</v>
      </c>
      <c r="AJ534" s="326">
        <f t="shared" si="337"/>
        <v>2.6351898814145098</v>
      </c>
      <c r="AK534" s="335">
        <f t="shared" si="338"/>
        <v>0.68067799661291495</v>
      </c>
      <c r="AL534" s="41">
        <f t="shared" si="343"/>
        <v>0.40020182872418025</v>
      </c>
      <c r="AM534" s="8" cm="1">
        <f t="array" ref="AM534">Balance($B$8,$B$11,$B$12,$H$7,B534,AK534,AL534)</f>
        <v>11.539692671360839</v>
      </c>
      <c r="AN534" s="8" cm="1">
        <f t="array" ref="AN534">getStorageByWaterLevel(B533)</f>
        <v>7.7236463850072479</v>
      </c>
    </row>
    <row r="535" spans="2:40" x14ac:dyDescent="0.25">
      <c r="B535" s="326">
        <f t="shared" si="309"/>
        <v>1006.1522295195408</v>
      </c>
      <c r="C535" s="326">
        <f t="shared" si="310"/>
        <v>1004.752167072613</v>
      </c>
      <c r="D535" s="326">
        <f t="shared" si="311"/>
        <v>1.9919889506485522</v>
      </c>
      <c r="E535" s="326">
        <f t="shared" si="340"/>
        <v>19.465367399254241</v>
      </c>
      <c r="F535" s="326">
        <f t="shared" si="312"/>
        <v>19.465367399254241</v>
      </c>
      <c r="G535" s="326">
        <f t="shared" si="313"/>
        <v>44.09746004116662</v>
      </c>
      <c r="H535" s="311">
        <f t="shared" si="314"/>
        <v>0.01</v>
      </c>
      <c r="I535" s="326">
        <f t="shared" si="315"/>
        <v>1.1200499575422327</v>
      </c>
      <c r="J535" s="326">
        <f t="shared" si="339"/>
        <v>42.18</v>
      </c>
      <c r="K535" s="333">
        <f t="shared" si="316"/>
        <v>1</v>
      </c>
      <c r="L535" s="321">
        <f t="shared" si="317"/>
        <v>2.0019889506485522</v>
      </c>
      <c r="M535" s="321">
        <f t="shared" si="318"/>
        <v>1.9969889506485523</v>
      </c>
      <c r="N535" s="326">
        <f t="shared" si="319"/>
        <v>1.4314516994896387E-2</v>
      </c>
      <c r="O535" s="326">
        <f t="shared" si="320"/>
        <v>1.0016492211610967E-3</v>
      </c>
      <c r="P535" s="330">
        <f t="shared" si="341"/>
        <v>33.870675399990347</v>
      </c>
      <c r="Q535" s="326">
        <f t="shared" si="321"/>
        <v>1.5812946760327122</v>
      </c>
      <c r="R535" s="276">
        <f>IF(H535&gt;0, rate1(1,$L$52,$L$51,$L$54,L535,$L$53,$L$50,P535),"")</f>
        <v>2354.2445537162339</v>
      </c>
      <c r="S535" s="321">
        <f t="shared" si="322"/>
        <v>0.67057224910171176</v>
      </c>
      <c r="T535" s="321">
        <f t="shared" si="323"/>
        <v>4.3452674997365465E-2</v>
      </c>
      <c r="U535" s="326">
        <f t="shared" si="324"/>
        <v>1.9919889506485522</v>
      </c>
      <c r="V535" s="334">
        <f t="shared" si="325"/>
        <v>1.9919889506485522</v>
      </c>
      <c r="W535" s="326">
        <f t="shared" si="326"/>
        <v>2.3874528780654103E-4</v>
      </c>
      <c r="X535" s="326">
        <f t="shared" si="327"/>
        <v>1.2534124067388746</v>
      </c>
      <c r="Y535" s="326">
        <f t="shared" si="342"/>
        <v>33.70127900344432</v>
      </c>
      <c r="Z535" s="107">
        <f>IF(H535&gt;0, rate1(1,$L$52,$L$51,$L$54,U535,$L$53,$L$50,Y535),"")</f>
        <v>2345.2316664931382</v>
      </c>
      <c r="AA535" s="334">
        <f t="shared" si="328"/>
        <v>0.53357144794422784</v>
      </c>
      <c r="AB535" s="334">
        <f t="shared" si="329"/>
        <v>5.1185821870097174E-4</v>
      </c>
      <c r="AC535" s="326">
        <f t="shared" si="330"/>
        <v>4.3452674997365465E-2</v>
      </c>
      <c r="AD535" s="326">
        <f t="shared" si="331"/>
        <v>0.23013542896050243</v>
      </c>
      <c r="AE535" s="326">
        <f t="shared" si="332"/>
        <v>-319.97158417157198</v>
      </c>
      <c r="AF535" s="326">
        <f t="shared" si="333"/>
        <v>1006.1230913615383</v>
      </c>
      <c r="AG535" s="326">
        <f t="shared" si="334"/>
        <v>1004.7087143976156</v>
      </c>
      <c r="AH535" s="326">
        <f t="shared" si="335"/>
        <v>2.0021462996494539</v>
      </c>
      <c r="AI535" s="326">
        <f t="shared" si="336"/>
        <v>18.4571627993253</v>
      </c>
      <c r="AJ535" s="326">
        <f t="shared" si="337"/>
        <v>2.640316871080989</v>
      </c>
      <c r="AK535" s="335">
        <f t="shared" si="338"/>
        <v>0.68062289544067134</v>
      </c>
      <c r="AL535" s="41">
        <f t="shared" si="343"/>
        <v>0.40014831311303051</v>
      </c>
      <c r="AM535" s="8" cm="1">
        <f t="array" ref="AM535">Balance($B$8,$B$11,$B$12,$H$7,B535,AK535,AL535)</f>
        <v>11.567833207222327</v>
      </c>
      <c r="AN535" s="8" cm="1">
        <f t="array" ref="AN535">getStorageByWaterLevel(B534)</f>
        <v>7.8028714484546073</v>
      </c>
    </row>
    <row r="536" spans="2:40" x14ac:dyDescent="0.25">
      <c r="B536" s="326">
        <f t="shared" si="309"/>
        <v>1006.1230913615383</v>
      </c>
      <c r="C536" s="326">
        <f t="shared" si="310"/>
        <v>1004.7087143976156</v>
      </c>
      <c r="D536" s="326">
        <f t="shared" si="311"/>
        <v>2.0021462996494539</v>
      </c>
      <c r="E536" s="326">
        <f t="shared" si="340"/>
        <v>19.465367399254241</v>
      </c>
      <c r="F536" s="326">
        <f t="shared" si="312"/>
        <v>19.465367399254241</v>
      </c>
      <c r="G536" s="326">
        <f t="shared" si="313"/>
        <v>45.440383891322817</v>
      </c>
      <c r="H536" s="311">
        <f t="shared" si="314"/>
        <v>0.02</v>
      </c>
      <c r="I536" s="326">
        <f t="shared" si="315"/>
        <v>1.131501571138142</v>
      </c>
      <c r="J536" s="326">
        <f t="shared" si="339"/>
        <v>42.18</v>
      </c>
      <c r="K536" s="333">
        <f t="shared" si="316"/>
        <v>1</v>
      </c>
      <c r="L536" s="321">
        <f t="shared" si="317"/>
        <v>2.0221462996494539</v>
      </c>
      <c r="M536" s="321">
        <f t="shared" si="318"/>
        <v>2.0121462996494541</v>
      </c>
      <c r="N536" s="326">
        <f t="shared" si="319"/>
        <v>2.8571383922431082E-2</v>
      </c>
      <c r="O536" s="326">
        <f t="shared" si="320"/>
        <v>1.0016492211610967E-3</v>
      </c>
      <c r="P536" s="330">
        <f t="shared" si="341"/>
        <v>34.270506653263205</v>
      </c>
      <c r="Q536" s="326">
        <f t="shared" si="321"/>
        <v>2.5853350451349471</v>
      </c>
      <c r="R536" s="276">
        <f>IF(H536&gt;0, rate1(1,$L$52,$L$51,$L$54,L536,$L$53,$L$50,P536),"")</f>
        <v>2375.4339988302836</v>
      </c>
      <c r="S536" s="321">
        <f t="shared" si="322"/>
        <v>1.0865712444523117</v>
      </c>
      <c r="T536" s="321">
        <f t="shared" si="323"/>
        <v>-0.33003318946361931</v>
      </c>
      <c r="U536" s="326">
        <f t="shared" si="324"/>
        <v>2.0021462996494539</v>
      </c>
      <c r="V536" s="334">
        <f t="shared" si="325"/>
        <v>2.0021462996494539</v>
      </c>
      <c r="W536" s="326">
        <f t="shared" si="326"/>
        <v>2.4118626712832381E-4</v>
      </c>
      <c r="X536" s="326">
        <f t="shared" si="327"/>
        <v>1.9212198951684769</v>
      </c>
      <c r="Y536" s="326">
        <f t="shared" si="342"/>
        <v>33.93071677241354</v>
      </c>
      <c r="Z536" s="107">
        <f>IF(H536&gt;0, rate1(1,$L$52,$L$51,$L$54,U536,$L$53,$L$50,Y536),"")</f>
        <v>2357.4340164000951</v>
      </c>
      <c r="AA536" s="334">
        <f t="shared" si="328"/>
        <v>0.81362047985195285</v>
      </c>
      <c r="AB536" s="334">
        <f t="shared" si="329"/>
        <v>1.2940599210510999E-3</v>
      </c>
      <c r="AC536" s="326">
        <f t="shared" si="330"/>
        <v>1.2940599210510999E-3</v>
      </c>
      <c r="AD536" s="326">
        <f t="shared" si="331"/>
        <v>15.455234857868872</v>
      </c>
      <c r="AE536" s="326">
        <f t="shared" si="332"/>
        <v>680.50102232787151</v>
      </c>
      <c r="AF536" s="326">
        <f t="shared" si="333"/>
        <v>1006.1503686855397</v>
      </c>
      <c r="AG536" s="326">
        <f t="shared" si="334"/>
        <v>1004.7074203376945</v>
      </c>
      <c r="AH536" s="326">
        <f t="shared" si="335"/>
        <v>2.0222675555650831</v>
      </c>
      <c r="AI536" s="326">
        <f t="shared" si="336"/>
        <v>0.54476778630276568</v>
      </c>
      <c r="AJ536" s="326">
        <f t="shared" si="337"/>
        <v>2.6404681954660729</v>
      </c>
      <c r="AK536" s="335">
        <f t="shared" si="338"/>
        <v>0.68143680943968787</v>
      </c>
      <c r="AL536" s="41">
        <f t="shared" si="343"/>
        <v>0.40092683623990605</v>
      </c>
      <c r="AM536" s="8" cm="1">
        <f t="array" ref="AM536">Balance($B$8,$B$11,$B$12,$H$7,B536,AK536,AL536)</f>
        <v>11.585657440351278</v>
      </c>
      <c r="AN536" s="8" cm="1">
        <f t="array" ref="AN536">getStorageByWaterLevel(B535)</f>
        <v>7.821390276419474</v>
      </c>
    </row>
    <row r="537" spans="2:40" x14ac:dyDescent="0.25">
      <c r="B537" s="326">
        <f t="shared" si="309"/>
        <v>1006.1503686855397</v>
      </c>
      <c r="C537" s="326">
        <f t="shared" si="310"/>
        <v>1004.7074203376945</v>
      </c>
      <c r="D537" s="326">
        <f t="shared" si="311"/>
        <v>2.0222675555650831</v>
      </c>
      <c r="E537" s="326">
        <f t="shared" si="340"/>
        <v>19.465367399254241</v>
      </c>
      <c r="F537" s="326">
        <f t="shared" si="312"/>
        <v>19.465367399254241</v>
      </c>
      <c r="G537" s="326">
        <f t="shared" si="313"/>
        <v>45.115524647993801</v>
      </c>
      <c r="H537" s="311">
        <f t="shared" si="314"/>
        <v>5.0000000000000001E-3</v>
      </c>
      <c r="I537" s="326">
        <f t="shared" si="315"/>
        <v>1.154358678276094</v>
      </c>
      <c r="J537" s="326">
        <f t="shared" si="339"/>
        <v>42.18</v>
      </c>
      <c r="K537" s="333">
        <f t="shared" si="316"/>
        <v>-1</v>
      </c>
      <c r="L537" s="321">
        <f t="shared" si="317"/>
        <v>2.0172675555650832</v>
      </c>
      <c r="M537" s="321">
        <f t="shared" si="318"/>
        <v>2.0197675555650831</v>
      </c>
      <c r="N537" s="326">
        <f t="shared" si="319"/>
        <v>-6.8854380514666857E-3</v>
      </c>
      <c r="O537" s="326">
        <f t="shared" si="320"/>
        <v>1.0016492211610967E-3</v>
      </c>
      <c r="P537" s="330">
        <f t="shared" si="341"/>
        <v>34.30140357731046</v>
      </c>
      <c r="Q537" s="326">
        <f t="shared" si="321"/>
        <v>3.0959270276992044</v>
      </c>
      <c r="R537" s="276">
        <f>IF(H537&gt;0, rate1(1,$L$52,$L$51,$L$54,L537,$L$53,$L$50,P537),"")</f>
        <v>2377.0665237454359</v>
      </c>
      <c r="S537" s="321">
        <f t="shared" si="322"/>
        <v>1.3002705373610026</v>
      </c>
      <c r="T537" s="321">
        <f t="shared" si="323"/>
        <v>2.2930781394608201E-2</v>
      </c>
      <c r="U537" s="326">
        <f t="shared" si="324"/>
        <v>2.0222675555650831</v>
      </c>
      <c r="V537" s="334">
        <f t="shared" si="325"/>
        <v>2.0222675555650831</v>
      </c>
      <c r="W537" s="326">
        <f t="shared" si="326"/>
        <v>2.4605839500413396E-4</v>
      </c>
      <c r="X537" s="326">
        <f t="shared" si="327"/>
        <v>3.2642582461971941</v>
      </c>
      <c r="Y537" s="326">
        <f t="shared" si="342"/>
        <v>34.386370364804435</v>
      </c>
      <c r="Z537" s="107">
        <f>IF(H537&gt;0, rate1(1,$L$52,$L$51,$L$54,U537,$L$53,$L$50,Y537),"")</f>
        <v>2381.5523776880286</v>
      </c>
      <c r="AA537" s="334">
        <f t="shared" si="328"/>
        <v>1.3683862916014138</v>
      </c>
      <c r="AB537" s="334">
        <f t="shared" si="329"/>
        <v>-6.6793580709665484E-4</v>
      </c>
      <c r="AC537" s="326">
        <f t="shared" si="330"/>
        <v>2.2930781394608201E-2</v>
      </c>
      <c r="AD537" s="326">
        <f t="shared" si="331"/>
        <v>-0.21804751935647812</v>
      </c>
      <c r="AE537" s="326">
        <f t="shared" si="332"/>
        <v>-1293.9843174199787</v>
      </c>
      <c r="AF537" s="326">
        <f t="shared" si="333"/>
        <v>1006.1205524660936</v>
      </c>
      <c r="AG537" s="326">
        <f t="shared" si="334"/>
        <v>1004.6844895562999</v>
      </c>
      <c r="AH537" s="326">
        <f t="shared" si="335"/>
        <v>2.0174368737998369</v>
      </c>
      <c r="AI537" s="326">
        <f t="shared" si="336"/>
        <v>9.646672133717658</v>
      </c>
      <c r="AJ537" s="326">
        <f t="shared" si="337"/>
        <v>2.643147826614328</v>
      </c>
      <c r="AK537" s="335">
        <f t="shared" si="338"/>
        <v>0.68146156389702905</v>
      </c>
      <c r="AL537" s="41">
        <f t="shared" si="343"/>
        <v>0.40094981454513229</v>
      </c>
      <c r="AM537" s="8" cm="1">
        <f t="array" ref="AM537">Balance($B$8,$B$11,$B$12,$H$7,B537,AK537,AL537)</f>
        <v>11.555667303416095</v>
      </c>
      <c r="AN537" s="8" cm="1">
        <f t="array" ref="AN537">getStorageByWaterLevel(B536)</f>
        <v>7.8429161954870832</v>
      </c>
    </row>
    <row r="538" spans="2:40" x14ac:dyDescent="0.25">
      <c r="B538" s="326">
        <f t="shared" si="309"/>
        <v>1006.1205524660936</v>
      </c>
      <c r="C538" s="326">
        <f t="shared" si="310"/>
        <v>1004.6844895562999</v>
      </c>
      <c r="D538" s="326">
        <f t="shared" si="311"/>
        <v>2.0174368737998369</v>
      </c>
      <c r="E538" s="326">
        <f t="shared" si="340"/>
        <v>19.465367399254241</v>
      </c>
      <c r="F538" s="326">
        <f t="shared" si="312"/>
        <v>19.465367399254241</v>
      </c>
      <c r="G538" s="326">
        <f t="shared" si="313"/>
        <v>43.795035140491237</v>
      </c>
      <c r="H538" s="311">
        <f t="shared" si="314"/>
        <v>0.02</v>
      </c>
      <c r="I538" s="326">
        <f t="shared" si="315"/>
        <v>1.1488503278349527</v>
      </c>
      <c r="J538" s="326">
        <f t="shared" si="339"/>
        <v>42.18</v>
      </c>
      <c r="K538" s="333">
        <f t="shared" si="316"/>
        <v>-1</v>
      </c>
      <c r="L538" s="321">
        <f t="shared" si="317"/>
        <v>1.9974368737998369</v>
      </c>
      <c r="M538" s="321">
        <f t="shared" si="318"/>
        <v>2.0074368737998372</v>
      </c>
      <c r="N538" s="326">
        <f t="shared" si="319"/>
        <v>-2.815998807971587E-2</v>
      </c>
      <c r="O538" s="326">
        <f t="shared" si="320"/>
        <v>1.0016492211610967E-3</v>
      </c>
      <c r="P538" s="330">
        <f t="shared" si="341"/>
        <v>33.937875331397009</v>
      </c>
      <c r="Q538" s="326">
        <f t="shared" si="321"/>
        <v>2.2717505070411761</v>
      </c>
      <c r="R538" s="276">
        <f>IF(H538&gt;0, rate1(1,$L$52,$L$51,$L$54,L538,$L$53,$L$50,P538),"")</f>
        <v>2357.8141092648307</v>
      </c>
      <c r="S538" s="321">
        <f t="shared" si="322"/>
        <v>0.96191215751482118</v>
      </c>
      <c r="T538" s="321">
        <f t="shared" si="323"/>
        <v>-0.73934321931397939</v>
      </c>
      <c r="U538" s="326">
        <f t="shared" si="324"/>
        <v>2.0174368737998369</v>
      </c>
      <c r="V538" s="334">
        <f t="shared" si="325"/>
        <v>2.0174368737998369</v>
      </c>
      <c r="W538" s="326">
        <f t="shared" si="326"/>
        <v>2.4488425745561315E-4</v>
      </c>
      <c r="X538" s="326">
        <f t="shared" si="327"/>
        <v>2.9393713046002787</v>
      </c>
      <c r="Y538" s="326">
        <f t="shared" si="342"/>
        <v>34.276838973471463</v>
      </c>
      <c r="Z538" s="107">
        <f>IF(H538&gt;0, rate1(1,$L$52,$L$51,$L$54,U538,$L$53,$L$50,Y538),"")</f>
        <v>2375.7686415471044</v>
      </c>
      <c r="AA538" s="334">
        <f t="shared" si="328"/>
        <v>1.2351925021854382</v>
      </c>
      <c r="AB538" s="334">
        <f t="shared" si="329"/>
        <v>-1.0412077561151737E-3</v>
      </c>
      <c r="AC538" s="326">
        <f t="shared" si="330"/>
        <v>-1.0412077561151737E-3</v>
      </c>
      <c r="AD538" s="326">
        <f t="shared" si="331"/>
        <v>19.208462367416029</v>
      </c>
      <c r="AE538" s="326">
        <f t="shared" si="332"/>
        <v>1774.9555297514612</v>
      </c>
      <c r="AF538" s="326">
        <f t="shared" si="333"/>
        <v>1006.09343368577</v>
      </c>
      <c r="AG538" s="326">
        <f t="shared" si="334"/>
        <v>1004.685530764056</v>
      </c>
      <c r="AH538" s="326">
        <f t="shared" si="335"/>
        <v>1.9975588216368827</v>
      </c>
      <c r="AI538" s="326">
        <f t="shared" si="336"/>
        <v>-0.44159874691725531</v>
      </c>
      <c r="AJ538" s="326">
        <f t="shared" si="337"/>
        <v>2.64302516029574</v>
      </c>
      <c r="AK538" s="335">
        <f t="shared" si="338"/>
        <v>0.68189677857144892</v>
      </c>
      <c r="AL538" s="41">
        <f t="shared" si="343"/>
        <v>0.40135671117573252</v>
      </c>
      <c r="AM538" s="8" cm="1">
        <f t="array" ref="AM538">Balance($B$8,$B$11,$B$12,$H$7,B538,AK538,AL538)</f>
        <v>11.580639185192666</v>
      </c>
      <c r="AN538" s="8" cm="1">
        <f t="array" ref="AN538">getStorageByWaterLevel(B537)</f>
        <v>7.8227640903805078</v>
      </c>
    </row>
    <row r="539" spans="2:40" x14ac:dyDescent="0.25">
      <c r="B539" s="326">
        <f t="shared" si="309"/>
        <v>1006.09343368577</v>
      </c>
      <c r="C539" s="326">
        <f t="shared" si="310"/>
        <v>1004.685530764056</v>
      </c>
      <c r="D539" s="326">
        <f t="shared" si="311"/>
        <v>1.9975588216368827</v>
      </c>
      <c r="E539" s="326">
        <f t="shared" si="340"/>
        <v>19.465367399254241</v>
      </c>
      <c r="F539" s="326">
        <f t="shared" si="312"/>
        <v>19.465367399254241</v>
      </c>
      <c r="G539" s="326">
        <f t="shared" si="313"/>
        <v>44.135775691910972</v>
      </c>
      <c r="H539" s="311">
        <f t="shared" si="314"/>
        <v>5.0000000000000001E-3</v>
      </c>
      <c r="I539" s="326">
        <f t="shared" si="315"/>
        <v>1.1263223373712208</v>
      </c>
      <c r="J539" s="326">
        <f t="shared" si="339"/>
        <v>42.18</v>
      </c>
      <c r="K539" s="333">
        <f t="shared" si="316"/>
        <v>1</v>
      </c>
      <c r="L539" s="321">
        <f t="shared" si="317"/>
        <v>2.0025588216368826</v>
      </c>
      <c r="M539" s="321">
        <f t="shared" si="318"/>
        <v>2.0000588216368826</v>
      </c>
      <c r="N539" s="326">
        <f t="shared" si="319"/>
        <v>7.293211519269871E-3</v>
      </c>
      <c r="O539" s="326">
        <f t="shared" si="320"/>
        <v>1.0016492211610967E-3</v>
      </c>
      <c r="P539" s="330">
        <f t="shared" si="341"/>
        <v>33.911768889812507</v>
      </c>
      <c r="Q539" s="326">
        <f t="shared" si="321"/>
        <v>1.7834212094018156</v>
      </c>
      <c r="R539" s="276">
        <f>IF(H539&gt;0, rate1(1,$L$52,$L$51,$L$54,L539,$L$53,$L$50,P539),"")</f>
        <v>2356.4277717812911</v>
      </c>
      <c r="S539" s="321">
        <f t="shared" si="322"/>
        <v>0.75558640817282263</v>
      </c>
      <c r="T539" s="321">
        <f t="shared" si="323"/>
        <v>2.9839631522729861E-2</v>
      </c>
      <c r="U539" s="326">
        <f t="shared" si="324"/>
        <v>1.9975588216368827</v>
      </c>
      <c r="V539" s="334">
        <f t="shared" si="325"/>
        <v>1.9975588216368827</v>
      </c>
      <c r="W539" s="326">
        <f t="shared" si="326"/>
        <v>2.4008228274752241E-4</v>
      </c>
      <c r="X539" s="326">
        <f t="shared" si="327"/>
        <v>1.6187692090317896</v>
      </c>
      <c r="Y539" s="326">
        <f t="shared" si="342"/>
        <v>33.827044944969074</v>
      </c>
      <c r="Z539" s="107">
        <f>IF(H539&gt;0, rate1(1,$L$52,$L$51,$L$54,U539,$L$53,$L$50,Y539),"")</f>
        <v>2351.9251861089083</v>
      </c>
      <c r="AA539" s="334">
        <f t="shared" si="328"/>
        <v>0.68714086053103984</v>
      </c>
      <c r="AB539" s="334">
        <f t="shared" si="329"/>
        <v>7.6738139456316505E-4</v>
      </c>
      <c r="AC539" s="326">
        <f t="shared" si="330"/>
        <v>2.9839631522729861E-2</v>
      </c>
      <c r="AD539" s="326">
        <f t="shared" si="331"/>
        <v>0.16756239084893962</v>
      </c>
      <c r="AE539" s="326">
        <f t="shared" si="332"/>
        <v>-1322.3570936295994</v>
      </c>
      <c r="AF539" s="326">
        <f t="shared" si="333"/>
        <v>1006.0708872657666</v>
      </c>
      <c r="AG539" s="326">
        <f t="shared" si="334"/>
        <v>1004.6556911325333</v>
      </c>
      <c r="AH539" s="326">
        <f t="shared" si="335"/>
        <v>2.0027260105184554</v>
      </c>
      <c r="AI539" s="326">
        <f t="shared" si="336"/>
        <v>12.663079208310819</v>
      </c>
      <c r="AJ539" s="326">
        <f t="shared" si="337"/>
        <v>2.6465426822980485</v>
      </c>
      <c r="AK539" s="335">
        <f t="shared" si="338"/>
        <v>0.68187743873880968</v>
      </c>
      <c r="AL539" s="41">
        <f t="shared" si="343"/>
        <v>0.40133808454058756</v>
      </c>
      <c r="AM539" s="8" cm="1">
        <f t="array" ref="AM539">Balance($B$8,$B$11,$B$12,$H$7,B539,AK539,AL539)</f>
        <v>11.610389860398488</v>
      </c>
      <c r="AN539" s="8" cm="1">
        <f t="array" ref="AN539">getStorageByWaterLevel(B538)</f>
        <v>7.8447932140581598</v>
      </c>
    </row>
    <row r="540" spans="2:40" x14ac:dyDescent="0.25">
      <c r="B540" s="326">
        <f t="shared" si="309"/>
        <v>1006.0708872657666</v>
      </c>
      <c r="C540" s="326">
        <f t="shared" si="310"/>
        <v>1004.6556911325333</v>
      </c>
      <c r="D540" s="326">
        <f t="shared" si="311"/>
        <v>2.0027260105184554</v>
      </c>
      <c r="E540" s="326">
        <f t="shared" si="340"/>
        <v>19.465367399254241</v>
      </c>
      <c r="F540" s="326">
        <f t="shared" si="312"/>
        <v>19.465367399254241</v>
      </c>
      <c r="G540" s="326">
        <f t="shared" si="313"/>
        <v>45.479477721369932</v>
      </c>
      <c r="H540" s="311">
        <f t="shared" si="314"/>
        <v>0.02</v>
      </c>
      <c r="I540" s="326">
        <f t="shared" si="315"/>
        <v>1.1321569065866244</v>
      </c>
      <c r="J540" s="326">
        <f t="shared" si="339"/>
        <v>42.18</v>
      </c>
      <c r="K540" s="333">
        <f t="shared" si="316"/>
        <v>1</v>
      </c>
      <c r="L540" s="321">
        <f t="shared" si="317"/>
        <v>2.0227260105184555</v>
      </c>
      <c r="M540" s="321">
        <f t="shared" si="318"/>
        <v>2.0127260105184552</v>
      </c>
      <c r="N540" s="326">
        <f t="shared" si="319"/>
        <v>2.857970603578508E-2</v>
      </c>
      <c r="O540" s="326">
        <f t="shared" si="320"/>
        <v>1.0016492211610967E-3</v>
      </c>
      <c r="P540" s="330">
        <f t="shared" si="341"/>
        <v>34.283645728133529</v>
      </c>
      <c r="Q540" s="326">
        <f t="shared" si="321"/>
        <v>2.6240376413929525</v>
      </c>
      <c r="R540" s="276">
        <f>IF(H540&gt;0, rate1(1,$L$52,$L$51,$L$54,L540,$L$53,$L$50,P540),"")</f>
        <v>2376.1283238387591</v>
      </c>
      <c r="S540" s="321">
        <f t="shared" si="322"/>
        <v>1.1025150124061376</v>
      </c>
      <c r="T540" s="321">
        <f t="shared" si="323"/>
        <v>-0.27878556871807009</v>
      </c>
      <c r="U540" s="326">
        <f t="shared" si="324"/>
        <v>2.0027260105184554</v>
      </c>
      <c r="V540" s="334">
        <f t="shared" si="325"/>
        <v>2.0027260105184554</v>
      </c>
      <c r="W540" s="326">
        <f t="shared" si="326"/>
        <v>2.4132595576276117E-4</v>
      </c>
      <c r="X540" s="326">
        <f t="shared" si="327"/>
        <v>1.9595388127957705</v>
      </c>
      <c r="Y540" s="326">
        <f t="shared" si="342"/>
        <v>33.943823235112596</v>
      </c>
      <c r="Z540" s="107">
        <f>IF(H540&gt;0, rate1(1,$L$52,$L$51,$L$54,U540,$L$53,$L$50,Y540),"")</f>
        <v>2358.129892080884</v>
      </c>
      <c r="AA540" s="334">
        <f t="shared" si="328"/>
        <v>0.82960333420272681</v>
      </c>
      <c r="AB540" s="334">
        <f t="shared" si="329"/>
        <v>1.4162598465974386E-3</v>
      </c>
      <c r="AC540" s="326">
        <f t="shared" si="330"/>
        <v>1.4162598465974386E-3</v>
      </c>
      <c r="AD540" s="326">
        <f t="shared" si="331"/>
        <v>14.121702347242252</v>
      </c>
      <c r="AE540" s="326">
        <f t="shared" si="332"/>
        <v>892.89662492793843</v>
      </c>
      <c r="AF540" s="326">
        <f t="shared" si="333"/>
        <v>1006.0980507119558</v>
      </c>
      <c r="AG540" s="326">
        <f t="shared" si="334"/>
        <v>1004.6542748726868</v>
      </c>
      <c r="AH540" s="326">
        <f t="shared" si="335"/>
        <v>2.0228473300306105</v>
      </c>
      <c r="AI540" s="326">
        <f t="shared" si="336"/>
        <v>0.5960367680434856</v>
      </c>
      <c r="AJ540" s="326">
        <f t="shared" si="337"/>
        <v>2.6467082480669495</v>
      </c>
      <c r="AK540" s="335">
        <f t="shared" si="338"/>
        <v>0.68243633356231659</v>
      </c>
      <c r="AL540" s="41">
        <f t="shared" si="343"/>
        <v>0.40187221322159411</v>
      </c>
      <c r="AM540" s="8" cm="1">
        <f t="array" ref="AM540">Balance($B$8,$B$11,$B$12,$H$7,B540,AK540,AL540)</f>
        <v>11.625388485338389</v>
      </c>
      <c r="AN540" s="8" cm="1">
        <f t="array" ref="AN540">getStorageByWaterLevel(B539)</f>
        <v>7.8648562738420527</v>
      </c>
    </row>
    <row r="541" spans="2:40" x14ac:dyDescent="0.25">
      <c r="B541" s="326">
        <f t="shared" si="309"/>
        <v>1006.0980507119558</v>
      </c>
      <c r="C541" s="326">
        <f t="shared" si="310"/>
        <v>1004.6542748726868</v>
      </c>
      <c r="D541" s="326">
        <f t="shared" si="311"/>
        <v>2.0228473300306105</v>
      </c>
      <c r="E541" s="326">
        <f t="shared" si="340"/>
        <v>19.465367399254241</v>
      </c>
      <c r="F541" s="326">
        <f t="shared" si="312"/>
        <v>19.465367399254241</v>
      </c>
      <c r="G541" s="326">
        <f t="shared" si="313"/>
        <v>44.151900360925715</v>
      </c>
      <c r="H541" s="311">
        <f t="shared" si="314"/>
        <v>0.02</v>
      </c>
      <c r="I541" s="326">
        <f t="shared" si="315"/>
        <v>1.1550206714152409</v>
      </c>
      <c r="J541" s="326">
        <f t="shared" si="339"/>
        <v>42.18</v>
      </c>
      <c r="K541" s="333">
        <f t="shared" si="316"/>
        <v>-1</v>
      </c>
      <c r="L541" s="321">
        <f t="shared" si="317"/>
        <v>2.0028473300306104</v>
      </c>
      <c r="M541" s="321">
        <f t="shared" si="318"/>
        <v>2.0128473300306107</v>
      </c>
      <c r="N541" s="326">
        <f t="shared" si="319"/>
        <v>-2.8235039611679724E-2</v>
      </c>
      <c r="O541" s="326">
        <f t="shared" si="320"/>
        <v>1.0016492211610967E-3</v>
      </c>
      <c r="P541" s="330">
        <f t="shared" si="341"/>
        <v>34.060252863174597</v>
      </c>
      <c r="Q541" s="326">
        <f t="shared" si="321"/>
        <v>2.6321399835971206</v>
      </c>
      <c r="R541" s="276">
        <f>IF(H541&gt;0, rate1(1,$L$52,$L$51,$L$54,L541,$L$53,$L$50,P541),"")</f>
        <v>2364.3060584882014</v>
      </c>
      <c r="S541" s="321">
        <f t="shared" si="322"/>
        <v>1.1114492308019648</v>
      </c>
      <c r="T541" s="321">
        <f t="shared" si="323"/>
        <v>0.25334440990311402</v>
      </c>
      <c r="U541" s="326">
        <f t="shared" si="324"/>
        <v>2.0228473300306105</v>
      </c>
      <c r="V541" s="334">
        <f t="shared" si="325"/>
        <v>2.0228473300306105</v>
      </c>
      <c r="W541" s="326">
        <f t="shared" si="326"/>
        <v>2.4619950276427716E-4</v>
      </c>
      <c r="X541" s="326">
        <f t="shared" si="327"/>
        <v>3.3033554094758273</v>
      </c>
      <c r="Y541" s="326">
        <f t="shared" si="342"/>
        <v>34.399522111248764</v>
      </c>
      <c r="Z541" s="107">
        <f>IF(H541&gt;0, rate1(1,$L$52,$L$51,$L$54,U541,$L$53,$L$50,Y541),"")</f>
        <v>2382.2462573488692</v>
      </c>
      <c r="AA541" s="334">
        <f t="shared" si="328"/>
        <v>1.3843725877463615</v>
      </c>
      <c r="AB541" s="334">
        <f t="shared" si="329"/>
        <v>-6.405230513647827E-4</v>
      </c>
      <c r="AC541" s="326">
        <f t="shared" si="330"/>
        <v>0.25334440990311402</v>
      </c>
      <c r="AD541" s="326">
        <f t="shared" si="331"/>
        <v>-7.894391673235876E-2</v>
      </c>
      <c r="AE541" s="326">
        <f t="shared" si="332"/>
        <v>-111.48224942198476</v>
      </c>
      <c r="AF541" s="326">
        <f t="shared" si="333"/>
        <v>1005.816471262441</v>
      </c>
      <c r="AG541" s="326">
        <f t="shared" si="334"/>
        <v>1004.4009304627837</v>
      </c>
      <c r="AH541" s="326">
        <f t="shared" si="335"/>
        <v>2.0029698743805029</v>
      </c>
      <c r="AI541" s="326">
        <f t="shared" si="336"/>
        <v>107.15381326946691</v>
      </c>
      <c r="AJ541" s="326">
        <f t="shared" si="337"/>
        <v>2.6764731961973571</v>
      </c>
      <c r="AK541" s="335">
        <f t="shared" si="338"/>
        <v>0.68246344100322998</v>
      </c>
      <c r="AL541" s="41">
        <f t="shared" si="343"/>
        <v>0.40189735405247018</v>
      </c>
      <c r="AM541" s="8" cm="1">
        <f t="array" ref="AM541">Balance($B$8,$B$11,$B$12,$H$7,B541,AK541,AL541)</f>
        <v>11.595451966021107</v>
      </c>
      <c r="AN541" s="8" cm="1">
        <f t="array" ref="AN541">getStorageByWaterLevel(B540)</f>
        <v>7.8815561011038895</v>
      </c>
    </row>
    <row r="542" spans="2:40" x14ac:dyDescent="0.25">
      <c r="B542" s="326">
        <f t="shared" si="309"/>
        <v>1005.816471262441</v>
      </c>
      <c r="C542" s="326">
        <f t="shared" si="310"/>
        <v>1004.4009304627837</v>
      </c>
      <c r="D542" s="326">
        <f t="shared" si="311"/>
        <v>2.0029698743805029</v>
      </c>
      <c r="E542" s="326">
        <f t="shared" si="340"/>
        <v>19.465367399254241</v>
      </c>
      <c r="F542" s="326">
        <f t="shared" si="312"/>
        <v>19.465367399254241</v>
      </c>
      <c r="G542" s="326">
        <f t="shared" si="313"/>
        <v>42.850270662369311</v>
      </c>
      <c r="H542" s="311">
        <f t="shared" si="314"/>
        <v>0.02</v>
      </c>
      <c r="I542" s="326">
        <f t="shared" si="315"/>
        <v>1.1324326397259028</v>
      </c>
      <c r="J542" s="326">
        <f t="shared" si="339"/>
        <v>42.18</v>
      </c>
      <c r="K542" s="333">
        <f t="shared" si="316"/>
        <v>-1</v>
      </c>
      <c r="L542" s="321">
        <f t="shared" si="317"/>
        <v>1.9829698743805029</v>
      </c>
      <c r="M542" s="321">
        <f t="shared" si="318"/>
        <v>1.9929698743805029</v>
      </c>
      <c r="N542" s="326">
        <f t="shared" si="319"/>
        <v>-2.7959290756681021E-2</v>
      </c>
      <c r="O542" s="326">
        <f t="shared" si="320"/>
        <v>1.0016492211610967E-3</v>
      </c>
      <c r="P542" s="330">
        <f t="shared" si="341"/>
        <v>33.611193265999191</v>
      </c>
      <c r="Q542" s="326">
        <f t="shared" si="321"/>
        <v>1.317608317841426</v>
      </c>
      <c r="R542" s="276">
        <f>IF(H542&gt;0, rate1(1,$L$52,$L$51,$L$54,L542,$L$53,$L$50,P542),"")</f>
        <v>2340.4299136867376</v>
      </c>
      <c r="S542" s="321">
        <f t="shared" si="322"/>
        <v>0.56205010050982085</v>
      </c>
      <c r="T542" s="321">
        <f t="shared" si="323"/>
        <v>-6.3841299630913603E-2</v>
      </c>
      <c r="U542" s="326">
        <f t="shared" si="324"/>
        <v>2.0029698743805029</v>
      </c>
      <c r="V542" s="334">
        <f t="shared" si="325"/>
        <v>2.0029698743805029</v>
      </c>
      <c r="W542" s="326">
        <f t="shared" si="326"/>
        <v>2.4138472991586113E-4</v>
      </c>
      <c r="X542" s="326">
        <f t="shared" si="327"/>
        <v>1.9756648566390851</v>
      </c>
      <c r="Y542" s="326">
        <f t="shared" si="342"/>
        <v>33.949337039147395</v>
      </c>
      <c r="Z542" s="107">
        <f>IF(H542&gt;0, rate1(1,$L$52,$L$51,$L$54,U542,$L$53,$L$50,Y542),"")</f>
        <v>2358.4226046080908</v>
      </c>
      <c r="AA542" s="334">
        <f t="shared" si="328"/>
        <v>0.83632675048127958</v>
      </c>
      <c r="AB542" s="334">
        <f t="shared" si="329"/>
        <v>1.4747964656756712E-3</v>
      </c>
      <c r="AC542" s="326">
        <f t="shared" si="330"/>
        <v>1.4747964656756712E-3</v>
      </c>
      <c r="AD542" s="326">
        <f t="shared" si="331"/>
        <v>-13.561193334455879</v>
      </c>
      <c r="AE542" s="326">
        <f t="shared" si="332"/>
        <v>-105.81815719346679</v>
      </c>
      <c r="AF542" s="326">
        <f t="shared" si="333"/>
        <v>1005.7870371752186</v>
      </c>
      <c r="AG542" s="326">
        <f t="shared" si="334"/>
        <v>1004.399455666318</v>
      </c>
      <c r="AH542" s="326">
        <f t="shared" si="335"/>
        <v>1.9830902235792598</v>
      </c>
      <c r="AI542" s="326">
        <f t="shared" si="336"/>
        <v>0.63013912830763374</v>
      </c>
      <c r="AJ542" s="326">
        <f t="shared" si="337"/>
        <v>2.6766482348441092</v>
      </c>
      <c r="AK542" s="335">
        <f t="shared" si="338"/>
        <v>0.68719448548999673</v>
      </c>
      <c r="AL542" s="41">
        <f t="shared" si="343"/>
        <v>0.4064171018961763</v>
      </c>
      <c r="AM542" s="8" cm="1">
        <f t="array" ref="AM542">Balance($B$8,$B$11,$B$12,$H$7,B542,AK542,AL542)</f>
        <v>11.821209838964341</v>
      </c>
      <c r="AN542" s="8" cm="1">
        <f t="array" ref="AN542">getStorageByWaterLevel(B541)</f>
        <v>7.86143868904038</v>
      </c>
    </row>
    <row r="543" spans="2:40" x14ac:dyDescent="0.25">
      <c r="B543" s="326">
        <f t="shared" si="309"/>
        <v>1005.7870371752186</v>
      </c>
      <c r="C543" s="326">
        <f t="shared" si="310"/>
        <v>1004.399455666318</v>
      </c>
      <c r="D543" s="326">
        <f t="shared" si="311"/>
        <v>1.9830902235792598</v>
      </c>
      <c r="E543" s="326">
        <f t="shared" si="340"/>
        <v>19.465367399254241</v>
      </c>
      <c r="F543" s="326">
        <f t="shared" si="312"/>
        <v>19.465367399254241</v>
      </c>
      <c r="G543" s="326">
        <f t="shared" si="313"/>
        <v>44.167740969392604</v>
      </c>
      <c r="H543" s="311">
        <f t="shared" si="314"/>
        <v>0.02</v>
      </c>
      <c r="I543" s="326">
        <f t="shared" si="315"/>
        <v>1.1100652071205332</v>
      </c>
      <c r="J543" s="326">
        <f t="shared" si="339"/>
        <v>42.18</v>
      </c>
      <c r="K543" s="333">
        <f t="shared" si="316"/>
        <v>1</v>
      </c>
      <c r="L543" s="321">
        <f t="shared" si="317"/>
        <v>2.0030902235792598</v>
      </c>
      <c r="M543" s="321">
        <f t="shared" si="318"/>
        <v>1.9930902235792598</v>
      </c>
      <c r="N543" s="326">
        <f t="shared" si="319"/>
        <v>2.8297844504142855E-2</v>
      </c>
      <c r="O543" s="326">
        <f t="shared" si="320"/>
        <v>1.0016492211610967E-3</v>
      </c>
      <c r="P543" s="330">
        <f t="shared" si="341"/>
        <v>33.839306608550274</v>
      </c>
      <c r="Q543" s="326">
        <f t="shared" si="321"/>
        <v>1.3254888460449123</v>
      </c>
      <c r="R543" s="276">
        <f>IF(H543&gt;0, rate1(1,$L$52,$L$51,$L$54,L543,$L$53,$L$50,P543),"")</f>
        <v>2352.5771506005544</v>
      </c>
      <c r="S543" s="321">
        <f t="shared" si="322"/>
        <v>0.56249225270033087</v>
      </c>
      <c r="T543" s="321">
        <f t="shared" si="323"/>
        <v>6.4679642083595751E-2</v>
      </c>
      <c r="U543" s="326">
        <f t="shared" si="324"/>
        <v>1.9830902235792598</v>
      </c>
      <c r="V543" s="334">
        <f t="shared" si="325"/>
        <v>1.9830902235792598</v>
      </c>
      <c r="W543" s="326">
        <f t="shared" si="326"/>
        <v>2.3661697906796064E-4</v>
      </c>
      <c r="X543" s="326">
        <f t="shared" si="327"/>
        <v>0.67392417804652638</v>
      </c>
      <c r="Y543" s="326">
        <f t="shared" si="342"/>
        <v>33.500592237752038</v>
      </c>
      <c r="Z543" s="107">
        <f>IF(H543&gt;0, rate1(1,$L$52,$L$51,$L$54,U543,$L$53,$L$50,Y543),"")</f>
        <v>2334.5264096365677</v>
      </c>
      <c r="AA543" s="334">
        <f t="shared" si="328"/>
        <v>0.28820173344907885</v>
      </c>
      <c r="AB543" s="334">
        <f t="shared" si="329"/>
        <v>3.324214039105606E-4</v>
      </c>
      <c r="AC543" s="326">
        <f t="shared" si="330"/>
        <v>6.4679642083595751E-2</v>
      </c>
      <c r="AD543" s="326">
        <f t="shared" si="331"/>
        <v>0.30921630602332079</v>
      </c>
      <c r="AE543" s="326">
        <f t="shared" si="332"/>
        <v>419.33421081485272</v>
      </c>
      <c r="AF543" s="326">
        <f t="shared" si="333"/>
        <v>1005.7506553776392</v>
      </c>
      <c r="AG543" s="326">
        <f t="shared" si="334"/>
        <v>1004.3347760242344</v>
      </c>
      <c r="AH543" s="326">
        <f t="shared" si="335"/>
        <v>2.0032093844023784</v>
      </c>
      <c r="AI543" s="326">
        <f t="shared" si="336"/>
        <v>27.493101370590395</v>
      </c>
      <c r="AJ543" s="326">
        <f t="shared" si="337"/>
        <v>2.6842852074470511</v>
      </c>
      <c r="AK543" s="335">
        <f t="shared" si="338"/>
        <v>0.68722148712219966</v>
      </c>
      <c r="AL543" s="41">
        <f t="shared" si="343"/>
        <v>0.40644368116460833</v>
      </c>
      <c r="AM543" s="8" cm="1">
        <f t="array" ref="AM543">Balance($B$8,$B$11,$B$12,$H$7,B543,AK543,AL543)</f>
        <v>11.852888263111394</v>
      </c>
      <c r="AN543" s="8" cm="1">
        <f t="array" ref="AN543">getStorageByWaterLevel(B542)</f>
        <v>8.0712255568352766</v>
      </c>
    </row>
    <row r="544" spans="2:40" x14ac:dyDescent="0.25">
      <c r="B544" s="326">
        <f t="shared" ref="B544:B607" si="344">IF(H544&gt;0, AF543,"")</f>
        <v>1005.7506553776392</v>
      </c>
      <c r="C544" s="326">
        <f t="shared" ref="C544:C607" si="345">IF(H544&gt;0, AG543,"")</f>
        <v>1004.3347760242344</v>
      </c>
      <c r="D544" s="326">
        <f t="shared" ref="D544:D607" si="346">IF(H544&gt;0, AH543,"")</f>
        <v>2.0032093844023784</v>
      </c>
      <c r="E544" s="326">
        <f t="shared" si="340"/>
        <v>19.465367399254241</v>
      </c>
      <c r="F544" s="326">
        <f t="shared" ref="F544:F607" si="347">IF(H544&gt;0, (E544+E543)/2,"")</f>
        <v>19.465367399254241</v>
      </c>
      <c r="G544" s="326">
        <f t="shared" ref="G544:G607" si="348">IF(H544&gt;0, F544*$S$53*$C$55*(B544-C544+N544)^1.5,"")</f>
        <v>45.512092033241082</v>
      </c>
      <c r="H544" s="311">
        <f t="shared" ref="H544:H607" si="349">dv(S543)</f>
        <v>0.02</v>
      </c>
      <c r="I544" s="326">
        <f t="shared" ref="I544:I607" si="350">IF(H544&gt;0, (B544-C544)*B$19,"")</f>
        <v>1.1327034827238094</v>
      </c>
      <c r="J544" s="326">
        <f t="shared" si="339"/>
        <v>42.18</v>
      </c>
      <c r="K544" s="333">
        <f t="shared" ref="K544:K607" si="351">IF(H544&gt;0, IF((1-S543-0.015)&gt;0,1,-1),"")</f>
        <v>1</v>
      </c>
      <c r="L544" s="321">
        <f t="shared" ref="L544:L607" si="352">IF(H544&gt;0, D544+K544*H544,"")</f>
        <v>2.0232093844023784</v>
      </c>
      <c r="M544" s="321">
        <f t="shared" ref="M544:M607" si="353">IF(H544&gt;0, (D544+L544)/2,"")</f>
        <v>2.0132093844023782</v>
      </c>
      <c r="N544" s="326">
        <f t="shared" ref="N544:N607" si="354">IF(H544&gt;0, 2*($P$53*M544/$S$52/$S$51)^2-(B544-C544)*2,"")</f>
        <v>2.8586645202177241E-2</v>
      </c>
      <c r="O544" s="326">
        <f t="shared" ref="O544:O607" si="355">IF(WH(B543,$F$51,$F$52,$F$53)&gt;0,WH(B543,$F$51,$F$52,$F$53),O543)</f>
        <v>1.0016492211610967E-3</v>
      </c>
      <c r="P544" s="330">
        <f t="shared" si="341"/>
        <v>34.294602301253633</v>
      </c>
      <c r="Q544" s="326">
        <f t="shared" ref="Q544:Q607" si="356">IF(H544&gt;0, M544/$S$54*(B544-C544+N544/2)*E544-J544,"")</f>
        <v>2.6563256475156223</v>
      </c>
      <c r="R544" s="276">
        <f>IF(H544&gt;0, rate1(1,$L$52,$L$51,$L$54,L544,$L$53,$L$50,P544),"")</f>
        <v>2376.7072194186767</v>
      </c>
      <c r="S544" s="321">
        <f t="shared" ref="S544:S607" si="357">IF(H544&gt;0, Q544/O544/R544,"")</f>
        <v>1.1158092887943369</v>
      </c>
      <c r="T544" s="321">
        <f t="shared" ref="T544:T607" si="358">IF(H544&gt;0, N544/(1-S544),"")</f>
        <v>-0.24684242084366487</v>
      </c>
      <c r="U544" s="326">
        <f t="shared" ref="U544:U607" si="359">L544-K544*H544</f>
        <v>2.0032093844023784</v>
      </c>
      <c r="V544" s="334">
        <f t="shared" ref="V544:V607" si="360">IF(H544&gt;0, (D544+U544)/2,"")</f>
        <v>2.0032093844023784</v>
      </c>
      <c r="W544" s="326">
        <f t="shared" ref="W544:W607" si="361">IF(H544&gt;0, 2*($P$53*V544/$S$52/$S$51)^2-(B544-C544)*2,"")</f>
        <v>2.4144246170587635E-4</v>
      </c>
      <c r="X544" s="326">
        <f t="shared" ref="X544:X607" si="362">IF(H544&gt;0, V544/$S$54*(B544-C544+W544/2)*F544-J544,"")</f>
        <v>1.9915068157112543</v>
      </c>
      <c r="Y544" s="326">
        <f t="shared" si="342"/>
        <v>33.954752620357851</v>
      </c>
      <c r="Z544" s="107">
        <f>IF(H544&gt;0, rate1(1,$L$52,$L$51,$L$54,U544,$L$53,$L$50,Y544),"")</f>
        <v>2358.7100809310841</v>
      </c>
      <c r="AA544" s="334">
        <f t="shared" ref="AA544:AA607" si="363">IF(H544&gt;0, X544/O544/Z544,"")</f>
        <v>0.84293012712471893</v>
      </c>
      <c r="AB544" s="334">
        <f t="shared" ref="AB544:AB607" si="364">IF(H544&gt;0, W544/(1-AA544),"")</f>
        <v>1.5371659586023226E-3</v>
      </c>
      <c r="AC544" s="326">
        <f t="shared" ref="AC544:AC607" si="365">IF(H544&gt;0, delta_z(N544,S544,H544,AE543,AB544),"")</f>
        <v>1.5371659586023226E-3</v>
      </c>
      <c r="AD544" s="326">
        <f t="shared" ref="AD544:AD607" si="366">IF(H544&gt;0, H544/AC544*K544,"")</f>
        <v>13.010956876891237</v>
      </c>
      <c r="AE544" s="326">
        <f t="shared" ref="AE544:AE607" si="367">IF(H544&gt;0, (AD544-AD543)/(AC544+AC543)*2,"")</f>
        <v>383.64098018054455</v>
      </c>
      <c r="AF544" s="326">
        <f t="shared" ref="AF544:AF607" si="368">IF(H544&gt;0, B544-(AC544-N544),"")</f>
        <v>1005.7777048568828</v>
      </c>
      <c r="AG544" s="326">
        <f t="shared" ref="AG544:AG607" si="369">IF(H544&gt;0, C544-AC544,"")</f>
        <v>1004.3332388582759</v>
      </c>
      <c r="AH544" s="326">
        <f t="shared" ref="AH544:AH607" si="370">IF(H544&gt;0, $S$54*$S$53*$C$55*SQRT(AF544-AG544),"")</f>
        <v>2.023330756936319</v>
      </c>
      <c r="AI544" s="326">
        <f t="shared" ref="AI544:AI607" si="371">IF(H544&gt;0, AC544/R544*1000000,"")</f>
        <v>0.64676285999514105</v>
      </c>
      <c r="AJ544" s="326">
        <f t="shared" ref="AJ544:AJ607" si="372">IF(H544&gt;0, AJ543+AI544/3600,"")</f>
        <v>2.6844648637970496</v>
      </c>
      <c r="AK544" s="335">
        <f t="shared" ref="AK544:AK607" si="373">IF(H544&gt;0, AK543+AI543*G543/1000000,"")</f>
        <v>0.68843579530198118</v>
      </c>
      <c r="AL544" s="41">
        <f t="shared" si="343"/>
        <v>0.40760334018041983</v>
      </c>
      <c r="AM544" s="8" cm="1">
        <f t="array" ref="AM544">Balance($B$8,$B$11,$B$12,$H$7,B544,AK544,AL544)</f>
        <v>11.871780468052744</v>
      </c>
      <c r="AN544" s="8" cm="1">
        <f t="array" ref="AN544">getStorageByWaterLevel(B543)</f>
        <v>8.0933144201837965</v>
      </c>
    </row>
    <row r="545" spans="2:40" x14ac:dyDescent="0.25">
      <c r="B545" s="326">
        <f t="shared" si="344"/>
        <v>1005.7777048568828</v>
      </c>
      <c r="C545" s="326">
        <f t="shared" si="345"/>
        <v>1004.3332388582759</v>
      </c>
      <c r="D545" s="326">
        <f t="shared" si="346"/>
        <v>2.023330756936319</v>
      </c>
      <c r="E545" s="326">
        <f t="shared" si="340"/>
        <v>19.465367399254241</v>
      </c>
      <c r="F545" s="326">
        <f t="shared" si="347"/>
        <v>19.465367399254241</v>
      </c>
      <c r="G545" s="326">
        <f t="shared" si="348"/>
        <v>44.183880454486101</v>
      </c>
      <c r="H545" s="311">
        <f t="shared" si="349"/>
        <v>0.02</v>
      </c>
      <c r="I545" s="326">
        <f t="shared" si="350"/>
        <v>1.1555727988855324</v>
      </c>
      <c r="J545" s="326">
        <f t="shared" si="339"/>
        <v>42.18</v>
      </c>
      <c r="K545" s="333">
        <f t="shared" si="351"/>
        <v>-1</v>
      </c>
      <c r="L545" s="321">
        <f t="shared" si="352"/>
        <v>2.003330756936319</v>
      </c>
      <c r="M545" s="321">
        <f t="shared" si="353"/>
        <v>2.0133307569363188</v>
      </c>
      <c r="N545" s="326">
        <f t="shared" si="354"/>
        <v>-2.8241745331271328E-2</v>
      </c>
      <c r="O545" s="326">
        <f t="shared" si="355"/>
        <v>1.0016492211610967E-3</v>
      </c>
      <c r="P545" s="330">
        <f t="shared" si="341"/>
        <v>34.071192721160273</v>
      </c>
      <c r="Q545" s="326">
        <f t="shared" si="356"/>
        <v>2.6644354247501241</v>
      </c>
      <c r="R545" s="276">
        <f>IF(H545&gt;0, rate1(1,$L$52,$L$51,$L$54,L545,$L$53,$L$50,P545),"")</f>
        <v>2364.8858649419722</v>
      </c>
      <c r="S545" s="321">
        <f t="shared" si="357"/>
        <v>1.124810484956396</v>
      </c>
      <c r="T545" s="321">
        <f t="shared" si="358"/>
        <v>0.22627702585354034</v>
      </c>
      <c r="U545" s="326">
        <f t="shared" si="359"/>
        <v>2.023330756936319</v>
      </c>
      <c r="V545" s="334">
        <f t="shared" si="360"/>
        <v>2.023330756936319</v>
      </c>
      <c r="W545" s="326">
        <f t="shared" si="361"/>
        <v>2.4631719200840507E-4</v>
      </c>
      <c r="X545" s="326">
        <f t="shared" si="362"/>
        <v>3.3359725021201072</v>
      </c>
      <c r="Y545" s="326">
        <f t="shared" si="342"/>
        <v>34.410489248578564</v>
      </c>
      <c r="Z545" s="107">
        <f>IF(H545&gt;0, rate1(1,$L$52,$L$51,$L$54,U545,$L$53,$L$50,Y545),"")</f>
        <v>2382.8247814704546</v>
      </c>
      <c r="AA545" s="334">
        <f t="shared" si="363"/>
        <v>1.3977023532107593</v>
      </c>
      <c r="AB545" s="334">
        <f t="shared" si="364"/>
        <v>-6.1935060232814652E-4</v>
      </c>
      <c r="AC545" s="326">
        <f t="shared" si="365"/>
        <v>0.22627702585354034</v>
      </c>
      <c r="AD545" s="326">
        <f t="shared" si="366"/>
        <v>-8.8387232086677522E-2</v>
      </c>
      <c r="AE545" s="326">
        <f t="shared" si="367"/>
        <v>-115.00024651475388</v>
      </c>
      <c r="AF545" s="326">
        <f t="shared" si="368"/>
        <v>1005.5231860856979</v>
      </c>
      <c r="AG545" s="326">
        <f t="shared" si="369"/>
        <v>1004.1069618324224</v>
      </c>
      <c r="AH545" s="326">
        <f t="shared" si="370"/>
        <v>2.0034533545493236</v>
      </c>
      <c r="AI545" s="326">
        <f t="shared" si="371"/>
        <v>95.682006987298124</v>
      </c>
      <c r="AJ545" s="326">
        <f t="shared" si="372"/>
        <v>2.7110431990712991</v>
      </c>
      <c r="AK545" s="335">
        <f t="shared" si="373"/>
        <v>0.68846523083278899</v>
      </c>
      <c r="AL545" s="41">
        <f t="shared" si="343"/>
        <v>0.40763062063785444</v>
      </c>
      <c r="AM545" s="8" cm="1">
        <f t="array" ref="AM545">Balance($B$8,$B$11,$B$12,$H$7,B545,AK545,AL545)</f>
        <v>11.841739702458568</v>
      </c>
      <c r="AN545" s="8" cm="1">
        <f t="array" ref="AN545">getStorageByWaterLevel(B544)</f>
        <v>8.120658900325564</v>
      </c>
    </row>
    <row r="546" spans="2:40" x14ac:dyDescent="0.25">
      <c r="B546" s="326">
        <f t="shared" si="344"/>
        <v>1005.5231860856979</v>
      </c>
      <c r="C546" s="326">
        <f t="shared" si="345"/>
        <v>1004.1069618324224</v>
      </c>
      <c r="D546" s="326">
        <f t="shared" si="346"/>
        <v>2.0034533545493236</v>
      </c>
      <c r="E546" s="326">
        <f t="shared" si="340"/>
        <v>19.465367399254241</v>
      </c>
      <c r="F546" s="326">
        <f t="shared" si="347"/>
        <v>19.465367399254241</v>
      </c>
      <c r="G546" s="326">
        <f t="shared" si="348"/>
        <v>42.88162264212189</v>
      </c>
      <c r="H546" s="311">
        <f t="shared" si="349"/>
        <v>0.02</v>
      </c>
      <c r="I546" s="326">
        <f t="shared" si="350"/>
        <v>1.1329794026204583</v>
      </c>
      <c r="J546" s="326">
        <f t="shared" si="339"/>
        <v>42.18</v>
      </c>
      <c r="K546" s="333">
        <f t="shared" si="351"/>
        <v>-1</v>
      </c>
      <c r="L546" s="321">
        <f t="shared" si="352"/>
        <v>1.9834533545493236</v>
      </c>
      <c r="M546" s="321">
        <f t="shared" si="353"/>
        <v>1.9934533545493236</v>
      </c>
      <c r="N546" s="326">
        <f t="shared" si="354"/>
        <v>-2.7965998371553447E-2</v>
      </c>
      <c r="O546" s="326">
        <f t="shared" si="355"/>
        <v>1.0016492211610967E-3</v>
      </c>
      <c r="P546" s="330">
        <f t="shared" si="341"/>
        <v>33.62209803534558</v>
      </c>
      <c r="Q546" s="326">
        <f t="shared" si="356"/>
        <v>1.3492726196635516</v>
      </c>
      <c r="R546" s="276">
        <f>IF(H546&gt;0, rate1(1,$L$52,$L$51,$L$54,L546,$L$53,$L$50,P546),"")</f>
        <v>2341.0114804945365</v>
      </c>
      <c r="S546" s="321">
        <f t="shared" si="357"/>
        <v>0.57541410873716081</v>
      </c>
      <c r="T546" s="321">
        <f t="shared" si="358"/>
        <v>-6.5866527708621253E-2</v>
      </c>
      <c r="U546" s="326">
        <f t="shared" si="359"/>
        <v>2.0034533545493236</v>
      </c>
      <c r="V546" s="334">
        <f t="shared" si="360"/>
        <v>2.0034533545493236</v>
      </c>
      <c r="W546" s="326">
        <f t="shared" si="361"/>
        <v>2.4150127566846535E-4</v>
      </c>
      <c r="X546" s="326">
        <f t="shared" si="362"/>
        <v>2.0076476768944147</v>
      </c>
      <c r="Y546" s="326">
        <f t="shared" si="342"/>
        <v>33.96026927217973</v>
      </c>
      <c r="Z546" s="107">
        <f>IF(H546&gt;0, rate1(1,$L$52,$L$51,$L$54,U546,$L$53,$L$50,Y546),"")</f>
        <v>2359.0029001663261</v>
      </c>
      <c r="AA546" s="334">
        <f t="shared" si="363"/>
        <v>0.84965646858312394</v>
      </c>
      <c r="AB546" s="334">
        <f t="shared" si="364"/>
        <v>1.6063296730660461E-3</v>
      </c>
      <c r="AC546" s="326">
        <f t="shared" si="365"/>
        <v>1.6063296730660461E-3</v>
      </c>
      <c r="AD546" s="326">
        <f t="shared" si="366"/>
        <v>-12.450744287021383</v>
      </c>
      <c r="AE546" s="326">
        <f t="shared" si="367"/>
        <v>-108.49723558236218</v>
      </c>
      <c r="AF546" s="326">
        <f t="shared" si="368"/>
        <v>1005.4936137576533</v>
      </c>
      <c r="AG546" s="326">
        <f t="shared" si="369"/>
        <v>1004.1053555027493</v>
      </c>
      <c r="AH546" s="326">
        <f t="shared" si="370"/>
        <v>1.9835737572598804</v>
      </c>
      <c r="AI546" s="326">
        <f t="shared" si="371"/>
        <v>0.68616907112591796</v>
      </c>
      <c r="AJ546" s="326">
        <f t="shared" si="372"/>
        <v>2.7112338015910562</v>
      </c>
      <c r="AK546" s="335">
        <f t="shared" si="373"/>
        <v>0.69269283319116104</v>
      </c>
      <c r="AL546" s="41">
        <f t="shared" si="343"/>
        <v>0.41166648769257869</v>
      </c>
      <c r="AM546" s="8" cm="1">
        <f t="array" ref="AM546">Balance($B$8,$B$11,$B$12,$H$7,B546,AK546,AL546)</f>
        <v>12.047422221797609</v>
      </c>
      <c r="AN546" s="8" cm="1">
        <f t="array" ref="AN546">getStorageByWaterLevel(B545)</f>
        <v>8.1003241747927142</v>
      </c>
    </row>
    <row r="547" spans="2:40" x14ac:dyDescent="0.25">
      <c r="B547" s="326">
        <f t="shared" si="344"/>
        <v>1005.4936137576533</v>
      </c>
      <c r="C547" s="326">
        <f t="shared" si="345"/>
        <v>1004.1053555027493</v>
      </c>
      <c r="D547" s="326">
        <f t="shared" si="346"/>
        <v>1.9835737572598804</v>
      </c>
      <c r="E547" s="326">
        <f t="shared" si="340"/>
        <v>19.465367399254241</v>
      </c>
      <c r="F547" s="326">
        <f t="shared" si="347"/>
        <v>19.465367399254241</v>
      </c>
      <c r="G547" s="326">
        <f t="shared" si="348"/>
        <v>44.199735777357411</v>
      </c>
      <c r="H547" s="311">
        <f t="shared" si="349"/>
        <v>0.02</v>
      </c>
      <c r="I547" s="326">
        <f t="shared" si="350"/>
        <v>1.1106066039232247</v>
      </c>
      <c r="J547" s="326">
        <f t="shared" si="339"/>
        <v>42.18</v>
      </c>
      <c r="K547" s="333">
        <f t="shared" si="351"/>
        <v>1</v>
      </c>
      <c r="L547" s="321">
        <f t="shared" si="352"/>
        <v>2.0035737572598804</v>
      </c>
      <c r="M547" s="321">
        <f t="shared" si="353"/>
        <v>1.9935737572598804</v>
      </c>
      <c r="N547" s="326">
        <f t="shared" si="354"/>
        <v>2.8304784822005047E-2</v>
      </c>
      <c r="O547" s="326">
        <f t="shared" si="355"/>
        <v>1.0016492211610967E-3</v>
      </c>
      <c r="P547" s="330">
        <f t="shared" si="341"/>
        <v>33.850231065967961</v>
      </c>
      <c r="Q547" s="326">
        <f t="shared" si="356"/>
        <v>1.3571604776268487</v>
      </c>
      <c r="R547" s="276">
        <f>IF(H547&gt;0, rate1(1,$L$52,$L$51,$L$54,L547,$L$53,$L$50,P547),"")</f>
        <v>2353.1579209243437</v>
      </c>
      <c r="S547" s="321">
        <f t="shared" si="357"/>
        <v>0.57579046994862337</v>
      </c>
      <c r="T547" s="321">
        <f t="shared" si="358"/>
        <v>6.672359486732185E-2</v>
      </c>
      <c r="U547" s="326">
        <f t="shared" si="359"/>
        <v>1.9835737572598804</v>
      </c>
      <c r="V547" s="334">
        <f t="shared" si="360"/>
        <v>1.9835737572598804</v>
      </c>
      <c r="W547" s="326">
        <f t="shared" si="361"/>
        <v>2.3673238100485605E-4</v>
      </c>
      <c r="X547" s="326">
        <f t="shared" si="362"/>
        <v>0.70527883094521115</v>
      </c>
      <c r="Y547" s="326">
        <f t="shared" si="342"/>
        <v>33.511489320631625</v>
      </c>
      <c r="Z547" s="107">
        <f>IF(H547&gt;0, rate1(1,$L$52,$L$51,$L$54,U547,$L$53,$L$50,Y547),"")</f>
        <v>2335.1084626932316</v>
      </c>
      <c r="AA547" s="334">
        <f t="shared" si="363"/>
        <v>0.30153528051176298</v>
      </c>
      <c r="AB547" s="334">
        <f t="shared" si="364"/>
        <v>3.389324820562292E-4</v>
      </c>
      <c r="AC547" s="326">
        <f t="shared" si="365"/>
        <v>6.672359486732185E-2</v>
      </c>
      <c r="AD547" s="326">
        <f t="shared" si="366"/>
        <v>0.29974404166576285</v>
      </c>
      <c r="AE547" s="326">
        <f t="shared" si="367"/>
        <v>373.20364143386956</v>
      </c>
      <c r="AF547" s="326">
        <f t="shared" si="368"/>
        <v>1005.455194947608</v>
      </c>
      <c r="AG547" s="326">
        <f t="shared" si="369"/>
        <v>1004.0386319078819</v>
      </c>
      <c r="AH547" s="326">
        <f t="shared" si="370"/>
        <v>2.0036929713550888</v>
      </c>
      <c r="AI547" s="326">
        <f t="shared" si="371"/>
        <v>28.354915866042752</v>
      </c>
      <c r="AJ547" s="326">
        <f t="shared" si="372"/>
        <v>2.7191101671094016</v>
      </c>
      <c r="AK547" s="335">
        <f t="shared" si="373"/>
        <v>0.69272225723433778</v>
      </c>
      <c r="AL547" s="41">
        <f t="shared" si="343"/>
        <v>0.4116954303039988</v>
      </c>
      <c r="AM547" s="8" cm="1">
        <f t="array" ref="AM547">Balance($B$8,$B$11,$B$12,$H$7,B547,AK547,AL547)</f>
        <v>12.079384127308421</v>
      </c>
      <c r="AN547" s="8" cm="1">
        <f t="array" ref="AN547">getStorageByWaterLevel(B546)</f>
        <v>8.2926694132412671</v>
      </c>
    </row>
    <row r="548" spans="2:40" x14ac:dyDescent="0.25">
      <c r="B548" s="326">
        <f t="shared" si="344"/>
        <v>1005.455194947608</v>
      </c>
      <c r="C548" s="326">
        <f t="shared" si="345"/>
        <v>1004.0386319078819</v>
      </c>
      <c r="D548" s="326">
        <f t="shared" si="346"/>
        <v>2.0036929713550888</v>
      </c>
      <c r="E548" s="326">
        <f t="shared" si="340"/>
        <v>19.465367399254241</v>
      </c>
      <c r="F548" s="326">
        <f t="shared" si="347"/>
        <v>19.465367399254241</v>
      </c>
      <c r="G548" s="326">
        <f t="shared" si="348"/>
        <v>45.54473631982264</v>
      </c>
      <c r="H548" s="311">
        <f t="shared" si="349"/>
        <v>0.02</v>
      </c>
      <c r="I548" s="326">
        <f t="shared" si="350"/>
        <v>1.1332504317808343</v>
      </c>
      <c r="J548" s="326">
        <f t="shared" si="339"/>
        <v>42.18</v>
      </c>
      <c r="K548" s="333">
        <f t="shared" si="351"/>
        <v>1</v>
      </c>
      <c r="L548" s="321">
        <f t="shared" si="352"/>
        <v>2.0236929713550889</v>
      </c>
      <c r="M548" s="321">
        <f t="shared" si="353"/>
        <v>2.0136929713550886</v>
      </c>
      <c r="N548" s="326">
        <f t="shared" si="354"/>
        <v>2.8593587455454816E-2</v>
      </c>
      <c r="O548" s="326">
        <f t="shared" si="355"/>
        <v>1.0016492211610967E-3</v>
      </c>
      <c r="P548" s="330">
        <f t="shared" si="341"/>
        <v>34.305564581099418</v>
      </c>
      <c r="Q548" s="326">
        <f t="shared" si="356"/>
        <v>2.6886434047838321</v>
      </c>
      <c r="R548" s="276">
        <f>IF(H548&gt;0, rate1(1,$L$52,$L$51,$L$54,L548,$L$53,$L$50,P548),"")</f>
        <v>2377.2863285406961</v>
      </c>
      <c r="S548" s="321">
        <f t="shared" si="357"/>
        <v>1.1291094832972846</v>
      </c>
      <c r="T548" s="321">
        <f t="shared" si="358"/>
        <v>-0.2214677553128756</v>
      </c>
      <c r="U548" s="326">
        <f t="shared" si="359"/>
        <v>2.0036929713550888</v>
      </c>
      <c r="V548" s="334">
        <f t="shared" si="360"/>
        <v>2.0036929713550888</v>
      </c>
      <c r="W548" s="326">
        <f t="shared" si="361"/>
        <v>2.4155904714007193E-4</v>
      </c>
      <c r="X548" s="326">
        <f t="shared" si="362"/>
        <v>2.0235043516318143</v>
      </c>
      <c r="Y548" s="326">
        <f t="shared" si="342"/>
        <v>33.965687704683482</v>
      </c>
      <c r="Z548" s="107">
        <f>IF(H548&gt;0, rate1(1,$L$52,$L$51,$L$54,U548,$L$53,$L$50,Y548),"")</f>
        <v>2359.2904841573932</v>
      </c>
      <c r="AA548" s="334">
        <f t="shared" si="363"/>
        <v>0.85626278482027585</v>
      </c>
      <c r="AB548" s="334">
        <f t="shared" si="364"/>
        <v>1.6805602281777525E-3</v>
      </c>
      <c r="AC548" s="326">
        <f t="shared" si="365"/>
        <v>1.6805602281777525E-3</v>
      </c>
      <c r="AD548" s="326">
        <f t="shared" si="366"/>
        <v>11.90079335727598</v>
      </c>
      <c r="AE548" s="326">
        <f t="shared" si="367"/>
        <v>339.19136343147272</v>
      </c>
      <c r="AF548" s="326">
        <f t="shared" si="368"/>
        <v>1005.4821079748352</v>
      </c>
      <c r="AG548" s="326">
        <f t="shared" si="369"/>
        <v>1004.0369513476538</v>
      </c>
      <c r="AH548" s="326">
        <f t="shared" si="370"/>
        <v>2.0238143969284992</v>
      </c>
      <c r="AI548" s="326">
        <f t="shared" si="371"/>
        <v>0.70692377607259838</v>
      </c>
      <c r="AJ548" s="326">
        <f t="shared" si="372"/>
        <v>2.7193065348249772</v>
      </c>
      <c r="AK548" s="335">
        <f t="shared" si="373"/>
        <v>0.69397553702360604</v>
      </c>
      <c r="AL548" s="41">
        <f t="shared" si="343"/>
        <v>0.41289144065522848</v>
      </c>
      <c r="AM548" s="8" cm="1">
        <f t="array" ref="AM548">Balance($B$8,$B$11,$B$12,$H$7,B548,AK548,AL548)</f>
        <v>12.099828462479769</v>
      </c>
      <c r="AN548" s="8" cm="1">
        <f t="array" ref="AN548">getStorageByWaterLevel(B547)</f>
        <v>8.3151641390120936</v>
      </c>
    </row>
    <row r="549" spans="2:40" x14ac:dyDescent="0.25">
      <c r="B549" s="326">
        <f t="shared" si="344"/>
        <v>1005.4821079748352</v>
      </c>
      <c r="C549" s="326">
        <f t="shared" si="345"/>
        <v>1004.0369513476538</v>
      </c>
      <c r="D549" s="326">
        <f t="shared" si="346"/>
        <v>2.0238143969284992</v>
      </c>
      <c r="E549" s="326">
        <f t="shared" si="340"/>
        <v>19.465367399254241</v>
      </c>
      <c r="F549" s="326">
        <f t="shared" si="347"/>
        <v>19.465367399254241</v>
      </c>
      <c r="G549" s="326">
        <f t="shared" si="348"/>
        <v>44.215890092975265</v>
      </c>
      <c r="H549" s="311">
        <f t="shared" si="349"/>
        <v>0.02</v>
      </c>
      <c r="I549" s="326">
        <f t="shared" si="350"/>
        <v>1.1561253017451236</v>
      </c>
      <c r="J549" s="326">
        <f t="shared" si="339"/>
        <v>42.18</v>
      </c>
      <c r="K549" s="333">
        <f t="shared" si="351"/>
        <v>-1</v>
      </c>
      <c r="L549" s="321">
        <f t="shared" si="352"/>
        <v>2.0038143969284992</v>
      </c>
      <c r="M549" s="321">
        <f t="shared" si="353"/>
        <v>2.013814396928499</v>
      </c>
      <c r="N549" s="326">
        <f t="shared" si="354"/>
        <v>-2.824845397848863E-2</v>
      </c>
      <c r="O549" s="326">
        <f t="shared" si="355"/>
        <v>1.0016492211610967E-3</v>
      </c>
      <c r="P549" s="330">
        <f t="shared" si="341"/>
        <v>34.082138281433558</v>
      </c>
      <c r="Q549" s="326">
        <f t="shared" si="356"/>
        <v>2.6967606242863198</v>
      </c>
      <c r="R549" s="276">
        <f>IF(H549&gt;0, rate1(1,$L$52,$L$51,$L$54,L549,$L$53,$L$50,P549),"")</f>
        <v>2365.4658854979934</v>
      </c>
      <c r="S549" s="321">
        <f t="shared" si="357"/>
        <v>1.1381776456927064</v>
      </c>
      <c r="T549" s="321">
        <f t="shared" si="358"/>
        <v>0.2044357742301561</v>
      </c>
      <c r="U549" s="326">
        <f t="shared" si="359"/>
        <v>2.0238143969284992</v>
      </c>
      <c r="V549" s="334">
        <f t="shared" si="360"/>
        <v>2.0238143969284992</v>
      </c>
      <c r="W549" s="326">
        <f t="shared" si="361"/>
        <v>2.46434961269415E-4</v>
      </c>
      <c r="X549" s="326">
        <f t="shared" si="362"/>
        <v>3.3686195720276828</v>
      </c>
      <c r="Y549" s="326">
        <f t="shared" si="342"/>
        <v>34.421462095844909</v>
      </c>
      <c r="Z549" s="107">
        <f>IF(H549&gt;0, rate1(1,$L$52,$L$51,$L$54,U549,$L$53,$L$50,Y549),"")</f>
        <v>2383.4035188621201</v>
      </c>
      <c r="AA549" s="334">
        <f t="shared" si="363"/>
        <v>1.4110380781330512</v>
      </c>
      <c r="AB549" s="334">
        <f t="shared" si="364"/>
        <v>-5.9954289974478985E-4</v>
      </c>
      <c r="AC549" s="326">
        <f t="shared" si="365"/>
        <v>0.2044357742301561</v>
      </c>
      <c r="AD549" s="326">
        <f t="shared" si="366"/>
        <v>-9.7830235805421092E-2</v>
      </c>
      <c r="AE549" s="326">
        <f t="shared" si="367"/>
        <v>-116.42574204138981</v>
      </c>
      <c r="AF549" s="326">
        <f t="shared" si="368"/>
        <v>1005.2494237466266</v>
      </c>
      <c r="AG549" s="326">
        <f t="shared" si="369"/>
        <v>1003.8325155734236</v>
      </c>
      <c r="AH549" s="326">
        <f t="shared" si="370"/>
        <v>2.0039370478224119</v>
      </c>
      <c r="AI549" s="326">
        <f t="shared" si="371"/>
        <v>86.425162790761163</v>
      </c>
      <c r="AJ549" s="326">
        <f t="shared" si="372"/>
        <v>2.7433135244890776</v>
      </c>
      <c r="AK549" s="335">
        <f t="shared" si="373"/>
        <v>0.69400773368058544</v>
      </c>
      <c r="AL549" s="41">
        <f t="shared" si="343"/>
        <v>0.41292125870010321</v>
      </c>
      <c r="AM549" s="8" cm="1">
        <f t="array" ref="AM549">Balance($B$8,$B$11,$B$12,$H$7,B549,AK549,AL549)</f>
        <v>12.069718811178754</v>
      </c>
      <c r="AN549" s="8" cm="1">
        <f t="array" ref="AN549">getStorageByWaterLevel(B548)</f>
        <v>8.3444335860472414</v>
      </c>
    </row>
    <row r="550" spans="2:40" x14ac:dyDescent="0.25">
      <c r="B550" s="326">
        <f t="shared" si="344"/>
        <v>1005.2494237466266</v>
      </c>
      <c r="C550" s="326">
        <f t="shared" si="345"/>
        <v>1003.8325155734236</v>
      </c>
      <c r="D550" s="326">
        <f t="shared" si="346"/>
        <v>2.0039370478224119</v>
      </c>
      <c r="E550" s="326">
        <f t="shared" si="340"/>
        <v>19.465367399254241</v>
      </c>
      <c r="F550" s="326">
        <f t="shared" si="347"/>
        <v>19.465367399254241</v>
      </c>
      <c r="G550" s="326">
        <f t="shared" si="348"/>
        <v>42.913003739659075</v>
      </c>
      <c r="H550" s="311">
        <f t="shared" si="349"/>
        <v>0.02</v>
      </c>
      <c r="I550" s="326">
        <f t="shared" si="350"/>
        <v>1.1335265385623643</v>
      </c>
      <c r="J550" s="326">
        <f t="shared" si="339"/>
        <v>42.18</v>
      </c>
      <c r="K550" s="333">
        <f t="shared" si="351"/>
        <v>-1</v>
      </c>
      <c r="L550" s="321">
        <f t="shared" si="352"/>
        <v>1.9839370478224119</v>
      </c>
      <c r="M550" s="321">
        <f t="shared" si="353"/>
        <v>1.9939370478224119</v>
      </c>
      <c r="N550" s="326">
        <f t="shared" si="354"/>
        <v>-2.7972708914803412E-2</v>
      </c>
      <c r="O550" s="326">
        <f t="shared" si="355"/>
        <v>1.0016492211610967E-3</v>
      </c>
      <c r="P550" s="330">
        <f t="shared" si="341"/>
        <v>33.633008497430836</v>
      </c>
      <c r="Q550" s="326">
        <f t="shared" si="356"/>
        <v>1.380966251430003</v>
      </c>
      <c r="R550" s="276">
        <f>IF(H550&gt;0, rate1(1,$L$52,$L$51,$L$54,L550,$L$53,$L$50,P550),"")</f>
        <v>2341.5932625286778</v>
      </c>
      <c r="S550" s="321">
        <f t="shared" si="357"/>
        <v>0.58878392958996972</v>
      </c>
      <c r="T550" s="321">
        <f t="shared" si="358"/>
        <v>-6.8024357333387686E-2</v>
      </c>
      <c r="U550" s="326">
        <f t="shared" si="359"/>
        <v>2.0039370478224119</v>
      </c>
      <c r="V550" s="334">
        <f t="shared" si="360"/>
        <v>2.0039370478224119</v>
      </c>
      <c r="W550" s="326">
        <f t="shared" si="361"/>
        <v>2.4161790093613078E-4</v>
      </c>
      <c r="X550" s="326">
        <f t="shared" si="362"/>
        <v>2.0396600446064213</v>
      </c>
      <c r="Y550" s="326">
        <f t="shared" si="342"/>
        <v>33.97120720560676</v>
      </c>
      <c r="Z550" s="107">
        <f>IF(H550&gt;0, rate1(1,$L$52,$L$51,$L$54,U550,$L$53,$L$50,Y550),"")</f>
        <v>2359.5834101114488</v>
      </c>
      <c r="AA550" s="334">
        <f t="shared" si="363"/>
        <v>0.8629920535855512</v>
      </c>
      <c r="AB550" s="334">
        <f t="shared" si="364"/>
        <v>1.7635320232100775E-3</v>
      </c>
      <c r="AC550" s="326">
        <f t="shared" si="365"/>
        <v>1.7635320232100775E-3</v>
      </c>
      <c r="AD550" s="326">
        <f t="shared" si="366"/>
        <v>-11.340877135644471</v>
      </c>
      <c r="AE550" s="326">
        <f t="shared" si="367"/>
        <v>-109.05028832661756</v>
      </c>
      <c r="AF550" s="326">
        <f t="shared" si="368"/>
        <v>1005.2196875056885</v>
      </c>
      <c r="AG550" s="326">
        <f t="shared" si="369"/>
        <v>1003.8307520414004</v>
      </c>
      <c r="AH550" s="326">
        <f t="shared" si="370"/>
        <v>1.9840575040623027</v>
      </c>
      <c r="AI550" s="326">
        <f t="shared" si="371"/>
        <v>0.75313336924519758</v>
      </c>
      <c r="AJ550" s="326">
        <f t="shared" si="372"/>
        <v>2.7435227282027568</v>
      </c>
      <c r="AK550" s="335">
        <f t="shared" si="373"/>
        <v>0.69782909917980918</v>
      </c>
      <c r="AL550" s="41">
        <f t="shared" si="343"/>
        <v>0.41656667206661752</v>
      </c>
      <c r="AM550" s="8" cm="1">
        <f t="array" ref="AM550">Balance($B$8,$B$11,$B$12,$H$7,B550,AK550,AL550)</f>
        <v>12.25916982445321</v>
      </c>
      <c r="AN550" s="8" cm="1">
        <f t="array" ref="AN550">getStorageByWaterLevel(B549)</f>
        <v>8.3239244506003249</v>
      </c>
    </row>
    <row r="551" spans="2:40" x14ac:dyDescent="0.25">
      <c r="B551" s="326">
        <f t="shared" si="344"/>
        <v>1005.2196875056885</v>
      </c>
      <c r="C551" s="326">
        <f t="shared" si="345"/>
        <v>1003.8307520414004</v>
      </c>
      <c r="D551" s="326">
        <f t="shared" si="346"/>
        <v>1.9840575040623027</v>
      </c>
      <c r="E551" s="326">
        <f t="shared" si="340"/>
        <v>19.465367399254241</v>
      </c>
      <c r="F551" s="326">
        <f t="shared" si="347"/>
        <v>19.465367399254241</v>
      </c>
      <c r="G551" s="326">
        <f t="shared" si="348"/>
        <v>44.231760144633313</v>
      </c>
      <c r="H551" s="311">
        <f t="shared" si="349"/>
        <v>0.02</v>
      </c>
      <c r="I551" s="326">
        <f t="shared" si="350"/>
        <v>1.1111483714304995</v>
      </c>
      <c r="J551" s="326">
        <f t="shared" si="339"/>
        <v>42.18</v>
      </c>
      <c r="K551" s="333">
        <f t="shared" si="351"/>
        <v>1</v>
      </c>
      <c r="L551" s="321">
        <f t="shared" si="352"/>
        <v>2.0040575040623025</v>
      </c>
      <c r="M551" s="321">
        <f t="shared" si="353"/>
        <v>1.9940575040623028</v>
      </c>
      <c r="N551" s="326">
        <f t="shared" si="354"/>
        <v>2.8311728227030208E-2</v>
      </c>
      <c r="O551" s="326">
        <f t="shared" si="355"/>
        <v>1.0016492211610967E-3</v>
      </c>
      <c r="P551" s="330">
        <f t="shared" si="341"/>
        <v>33.861161221875555</v>
      </c>
      <c r="Q551" s="326">
        <f t="shared" si="356"/>
        <v>1.3888614463191118</v>
      </c>
      <c r="R551" s="276">
        <f>IF(H551&gt;0, rate1(1,$L$52,$L$51,$L$54,L551,$L$53,$L$50,P551),"")</f>
        <v>2353.7389059199822</v>
      </c>
      <c r="S551" s="321">
        <f t="shared" si="357"/>
        <v>0.58909451448979899</v>
      </c>
      <c r="T551" s="321">
        <f t="shared" si="358"/>
        <v>6.8900828111060464E-2</v>
      </c>
      <c r="U551" s="326">
        <f t="shared" si="359"/>
        <v>1.9840575040623025</v>
      </c>
      <c r="V551" s="334">
        <f t="shared" si="360"/>
        <v>1.9840575040623025</v>
      </c>
      <c r="W551" s="326">
        <f t="shared" si="361"/>
        <v>2.3684786196076502E-4</v>
      </c>
      <c r="X551" s="326">
        <f t="shared" si="362"/>
        <v>0.73666260410737294</v>
      </c>
      <c r="Y551" s="326">
        <f t="shared" si="342"/>
        <v>33.522392094348618</v>
      </c>
      <c r="Z551" s="107">
        <f>IF(H551&gt;0, rate1(1,$L$52,$L$51,$L$54,U551,$L$53,$L$50,Y551),"")</f>
        <v>2335.6907312631533</v>
      </c>
      <c r="AA551" s="334">
        <f t="shared" si="363"/>
        <v>0.31487460008300816</v>
      </c>
      <c r="AB551" s="334">
        <f t="shared" si="364"/>
        <v>3.457000163611814E-4</v>
      </c>
      <c r="AC551" s="326">
        <f t="shared" si="365"/>
        <v>6.8900828111060464E-2</v>
      </c>
      <c r="AD551" s="326">
        <f t="shared" si="366"/>
        <v>0.29027227318316445</v>
      </c>
      <c r="AE551" s="326">
        <f t="shared" si="367"/>
        <v>329.19421860544958</v>
      </c>
      <c r="AF551" s="326">
        <f t="shared" si="368"/>
        <v>1005.1790984058044</v>
      </c>
      <c r="AG551" s="326">
        <f t="shared" si="369"/>
        <v>1003.7618512132893</v>
      </c>
      <c r="AH551" s="326">
        <f t="shared" si="370"/>
        <v>2.0041767714471868</v>
      </c>
      <c r="AI551" s="326">
        <f t="shared" si="371"/>
        <v>29.272927399791563</v>
      </c>
      <c r="AJ551" s="326">
        <f t="shared" si="372"/>
        <v>2.7516540969249212</v>
      </c>
      <c r="AK551" s="335">
        <f t="shared" si="373"/>
        <v>0.69786141839490001</v>
      </c>
      <c r="AL551" s="41">
        <f t="shared" si="343"/>
        <v>0.4165984392321323</v>
      </c>
      <c r="AM551" s="8" cm="1">
        <f t="array" ref="AM551">Balance($B$8,$B$11,$B$12,$H$7,B551,AK551,AL551)</f>
        <v>12.29142170628853</v>
      </c>
      <c r="AN551" s="8" cm="1">
        <f t="array" ref="AN551">getStorageByWaterLevel(B550)</f>
        <v>8.5020757354500027</v>
      </c>
    </row>
    <row r="552" spans="2:40" x14ac:dyDescent="0.25">
      <c r="B552" s="326">
        <f t="shared" si="344"/>
        <v>1005.1790984058044</v>
      </c>
      <c r="C552" s="326">
        <f t="shared" si="345"/>
        <v>1003.7618512132893</v>
      </c>
      <c r="D552" s="326">
        <f t="shared" si="346"/>
        <v>2.0041767714471868</v>
      </c>
      <c r="E552" s="326">
        <f t="shared" si="340"/>
        <v>19.465367399254241</v>
      </c>
      <c r="F552" s="326">
        <f t="shared" si="347"/>
        <v>19.465367399254241</v>
      </c>
      <c r="G552" s="326">
        <f t="shared" si="348"/>
        <v>45.577410610238154</v>
      </c>
      <c r="H552" s="311">
        <f t="shared" si="349"/>
        <v>0.02</v>
      </c>
      <c r="I552" s="326">
        <f t="shared" si="350"/>
        <v>1.1337977540120847</v>
      </c>
      <c r="J552" s="326">
        <f t="shared" si="339"/>
        <v>42.18</v>
      </c>
      <c r="K552" s="333">
        <f t="shared" si="351"/>
        <v>1</v>
      </c>
      <c r="L552" s="321">
        <f t="shared" si="352"/>
        <v>2.0241767714471868</v>
      </c>
      <c r="M552" s="321">
        <f t="shared" si="353"/>
        <v>2.014176771447187</v>
      </c>
      <c r="N552" s="326">
        <f t="shared" si="354"/>
        <v>2.8600532796667189E-2</v>
      </c>
      <c r="O552" s="326">
        <f t="shared" si="355"/>
        <v>1.0016492211610967E-3</v>
      </c>
      <c r="P552" s="330">
        <f t="shared" si="341"/>
        <v>34.316532570291059</v>
      </c>
      <c r="Q552" s="326">
        <f t="shared" si="356"/>
        <v>2.720990942167397</v>
      </c>
      <c r="R552" s="276">
        <f>IF(H552&gt;0, rate1(1,$L$52,$L$51,$L$54,L552,$L$53,$L$50,P552),"")</f>
        <v>2377.8656512258422</v>
      </c>
      <c r="S552" s="321">
        <f t="shared" si="357"/>
        <v>1.1424156001607797</v>
      </c>
      <c r="T552" s="321">
        <f t="shared" si="358"/>
        <v>-0.20082443752214432</v>
      </c>
      <c r="U552" s="326">
        <f t="shared" si="359"/>
        <v>2.0041767714471868</v>
      </c>
      <c r="V552" s="334">
        <f t="shared" si="360"/>
        <v>2.0041767714471868</v>
      </c>
      <c r="W552" s="326">
        <f t="shared" si="361"/>
        <v>2.416757121181945E-4</v>
      </c>
      <c r="X552" s="326">
        <f t="shared" si="362"/>
        <v>2.0555314493785843</v>
      </c>
      <c r="Y552" s="326">
        <f t="shared" si="342"/>
        <v>33.976628490709643</v>
      </c>
      <c r="Z552" s="107">
        <f>IF(H552&gt;0, rate1(1,$L$52,$L$51,$L$54,U552,$L$53,$L$50,Y552),"")</f>
        <v>2359.8711017810815</v>
      </c>
      <c r="AA552" s="334">
        <f t="shared" si="363"/>
        <v>0.86960131151368458</v>
      </c>
      <c r="AB552" s="334">
        <f t="shared" si="364"/>
        <v>1.8533599909906836E-3</v>
      </c>
      <c r="AC552" s="326">
        <f t="shared" si="365"/>
        <v>1.8533599909906836E-3</v>
      </c>
      <c r="AD552" s="326">
        <f t="shared" si="366"/>
        <v>10.791211689699487</v>
      </c>
      <c r="AE552" s="326">
        <f t="shared" si="367"/>
        <v>296.82877291646582</v>
      </c>
      <c r="AF552" s="326">
        <f t="shared" si="368"/>
        <v>1005.2058455786101</v>
      </c>
      <c r="AG552" s="326">
        <f t="shared" si="369"/>
        <v>1003.7599978532984</v>
      </c>
      <c r="AH552" s="326">
        <f t="shared" si="370"/>
        <v>2.0242982500778957</v>
      </c>
      <c r="AI552" s="326">
        <f t="shared" si="371"/>
        <v>0.77942165909803851</v>
      </c>
      <c r="AJ552" s="326">
        <f t="shared" si="372"/>
        <v>2.7518706029413376</v>
      </c>
      <c r="AK552" s="335">
        <f t="shared" si="373"/>
        <v>0.69915621149837881</v>
      </c>
      <c r="AL552" s="41">
        <f t="shared" si="343"/>
        <v>0.41783317130985553</v>
      </c>
      <c r="AM552" s="8" cm="1">
        <f t="array" ref="AM552">Balance($B$8,$B$11,$B$12,$H$7,B552,AK552,AL552)</f>
        <v>12.31352955671227</v>
      </c>
      <c r="AN552" s="8" cm="1">
        <f t="array" ref="AN552">getStorageByWaterLevel(B551)</f>
        <v>8.5249787341503183</v>
      </c>
    </row>
    <row r="553" spans="2:40" x14ac:dyDescent="0.25">
      <c r="B553" s="326">
        <f t="shared" si="344"/>
        <v>1005.2058455786101</v>
      </c>
      <c r="C553" s="326">
        <f t="shared" si="345"/>
        <v>1003.7599978532984</v>
      </c>
      <c r="D553" s="326">
        <f t="shared" si="346"/>
        <v>2.0242982500778957</v>
      </c>
      <c r="E553" s="326">
        <f t="shared" si="340"/>
        <v>19.465367399254241</v>
      </c>
      <c r="F553" s="326">
        <f t="shared" si="347"/>
        <v>19.465367399254241</v>
      </c>
      <c r="G553" s="326">
        <f t="shared" si="348"/>
        <v>44.247929305235594</v>
      </c>
      <c r="H553" s="311">
        <f t="shared" si="349"/>
        <v>0.02</v>
      </c>
      <c r="I553" s="326">
        <f t="shared" si="350"/>
        <v>1.1566781802494006</v>
      </c>
      <c r="J553" s="326">
        <f t="shared" si="339"/>
        <v>42.18</v>
      </c>
      <c r="K553" s="333">
        <f t="shared" si="351"/>
        <v>-1</v>
      </c>
      <c r="L553" s="321">
        <f t="shared" si="352"/>
        <v>2.0042982500778956</v>
      </c>
      <c r="M553" s="321">
        <f t="shared" si="353"/>
        <v>2.0142982500778954</v>
      </c>
      <c r="N553" s="326">
        <f t="shared" si="354"/>
        <v>-2.8255165554277983E-2</v>
      </c>
      <c r="O553" s="326">
        <f t="shared" si="355"/>
        <v>1.0016492211610967E-3</v>
      </c>
      <c r="P553" s="330">
        <f t="shared" si="341"/>
        <v>34.093089546618067</v>
      </c>
      <c r="Q553" s="326">
        <f t="shared" si="356"/>
        <v>2.7291156111921353</v>
      </c>
      <c r="R553" s="276">
        <f>IF(H553&gt;0, rate1(1,$L$52,$L$51,$L$54,L553,$L$53,$L$50,P553),"")</f>
        <v>2366.0461201776102</v>
      </c>
      <c r="S553" s="321">
        <f t="shared" si="357"/>
        <v>1.1515507172586947</v>
      </c>
      <c r="T553" s="321">
        <f t="shared" si="358"/>
        <v>0.1864403287913633</v>
      </c>
      <c r="U553" s="326">
        <f t="shared" si="359"/>
        <v>2.0242982500778957</v>
      </c>
      <c r="V553" s="334">
        <f t="shared" si="360"/>
        <v>2.0242982500778957</v>
      </c>
      <c r="W553" s="326">
        <f t="shared" si="361"/>
        <v>2.4655281059970946E-4</v>
      </c>
      <c r="X553" s="326">
        <f t="shared" si="362"/>
        <v>3.4012966483340179</v>
      </c>
      <c r="Y553" s="326">
        <f t="shared" si="342"/>
        <v>34.432440655671414</v>
      </c>
      <c r="Z553" s="107">
        <f>IF(H553&gt;0, rate1(1,$L$52,$L$51,$L$54,U553,$L$53,$L$50,Y553),"")</f>
        <v>2383.9824695449647</v>
      </c>
      <c r="AA553" s="334">
        <f t="shared" si="363"/>
        <v>1.4243797667826568</v>
      </c>
      <c r="AB553" s="334">
        <f t="shared" si="364"/>
        <v>-5.809721148321848E-4</v>
      </c>
      <c r="AC553" s="326">
        <f t="shared" si="365"/>
        <v>0.1864403287913633</v>
      </c>
      <c r="AD553" s="326">
        <f t="shared" si="366"/>
        <v>-0.10727292817843649</v>
      </c>
      <c r="AE553" s="326">
        <f t="shared" si="367"/>
        <v>-115.76048765474376</v>
      </c>
      <c r="AF553" s="326">
        <f t="shared" si="368"/>
        <v>1004.9911500842645</v>
      </c>
      <c r="AG553" s="326">
        <f t="shared" si="369"/>
        <v>1003.573557524507</v>
      </c>
      <c r="AH553" s="326">
        <f t="shared" si="370"/>
        <v>2.0044209542703011</v>
      </c>
      <c r="AI553" s="326">
        <f t="shared" si="371"/>
        <v>78.798264835753884</v>
      </c>
      <c r="AJ553" s="326">
        <f t="shared" si="372"/>
        <v>2.7737590098401581</v>
      </c>
      <c r="AK553" s="335">
        <f t="shared" si="373"/>
        <v>0.69919173551937408</v>
      </c>
      <c r="AL553" s="41">
        <f t="shared" si="343"/>
        <v>0.41786604731543631</v>
      </c>
      <c r="AM553" s="8" cm="1">
        <f t="array" ref="AM553">Balance($B$8,$B$11,$B$12,$H$7,B553,AK553,AL553)</f>
        <v>12.283387921363836</v>
      </c>
      <c r="AN553" s="8" cm="1">
        <f t="array" ref="AN553">getStorageByWaterLevel(B552)</f>
        <v>8.5562903621284487</v>
      </c>
    </row>
    <row r="554" spans="2:40" x14ac:dyDescent="0.25">
      <c r="B554" s="326">
        <f t="shared" si="344"/>
        <v>1004.9911500842645</v>
      </c>
      <c r="C554" s="326">
        <f t="shared" si="345"/>
        <v>1003.573557524507</v>
      </c>
      <c r="D554" s="326">
        <f t="shared" si="346"/>
        <v>2.0044209542703011</v>
      </c>
      <c r="E554" s="326">
        <f t="shared" si="340"/>
        <v>19.465367399254241</v>
      </c>
      <c r="F554" s="326">
        <f t="shared" si="347"/>
        <v>19.465367399254241</v>
      </c>
      <c r="G554" s="326">
        <f t="shared" si="348"/>
        <v>42.944413983519603</v>
      </c>
      <c r="H554" s="311">
        <f t="shared" si="349"/>
        <v>0.02</v>
      </c>
      <c r="I554" s="326">
        <f t="shared" si="350"/>
        <v>1.134074047806007</v>
      </c>
      <c r="J554" s="326">
        <f t="shared" si="339"/>
        <v>42.18</v>
      </c>
      <c r="K554" s="333">
        <f t="shared" si="351"/>
        <v>-1</v>
      </c>
      <c r="L554" s="321">
        <f t="shared" si="352"/>
        <v>1.9844209542703011</v>
      </c>
      <c r="M554" s="321">
        <f t="shared" si="353"/>
        <v>1.9944209542703011</v>
      </c>
      <c r="N554" s="326">
        <f t="shared" si="354"/>
        <v>-2.7979422387372388E-2</v>
      </c>
      <c r="O554" s="326">
        <f t="shared" si="355"/>
        <v>1.0016492211610967E-3</v>
      </c>
      <c r="P554" s="330">
        <f t="shared" si="341"/>
        <v>33.643924654874084</v>
      </c>
      <c r="Q554" s="326">
        <f t="shared" si="356"/>
        <v>1.4126892418229815</v>
      </c>
      <c r="R554" s="276">
        <f>IF(H554&gt;0, rate1(1,$L$52,$L$51,$L$54,L554,$L$53,$L$50,P554),"")</f>
        <v>2342.1752598105782</v>
      </c>
      <c r="S554" s="321">
        <f t="shared" si="357"/>
        <v>0.60215956727135933</v>
      </c>
      <c r="T554" s="321">
        <f t="shared" si="358"/>
        <v>-7.0328252449033041E-2</v>
      </c>
      <c r="U554" s="326">
        <f t="shared" si="359"/>
        <v>2.0044209542703011</v>
      </c>
      <c r="V554" s="334">
        <f t="shared" si="360"/>
        <v>2.0044209542703011</v>
      </c>
      <c r="W554" s="326">
        <f t="shared" si="361"/>
        <v>2.4173460577969763E-4</v>
      </c>
      <c r="X554" s="326">
        <f t="shared" si="362"/>
        <v>2.0717019886058381</v>
      </c>
      <c r="Y554" s="326">
        <f t="shared" si="342"/>
        <v>33.982150842047496</v>
      </c>
      <c r="Z554" s="107">
        <f>IF(H554&gt;0, rate1(1,$L$52,$L$51,$L$54,U554,$L$53,$L$50,Y554),"")</f>
        <v>2360.1641344646168</v>
      </c>
      <c r="AA554" s="334">
        <f t="shared" si="363"/>
        <v>0.87633350971302026</v>
      </c>
      <c r="AB554" s="334">
        <f t="shared" si="364"/>
        <v>1.9547300583911591E-3</v>
      </c>
      <c r="AC554" s="326">
        <f t="shared" si="365"/>
        <v>1.9547300583911591E-3</v>
      </c>
      <c r="AD554" s="326">
        <f t="shared" si="366"/>
        <v>-10.231591781251373</v>
      </c>
      <c r="AE554" s="326">
        <f t="shared" si="367"/>
        <v>-107.47966443373767</v>
      </c>
      <c r="AF554" s="326">
        <f t="shared" si="368"/>
        <v>1004.9612159318187</v>
      </c>
      <c r="AG554" s="326">
        <f t="shared" si="369"/>
        <v>1003.5716027944486</v>
      </c>
      <c r="AH554" s="326">
        <f t="shared" si="370"/>
        <v>1.984541464057167</v>
      </c>
      <c r="AI554" s="326">
        <f t="shared" si="371"/>
        <v>0.83457890275437663</v>
      </c>
      <c r="AJ554" s="326">
        <f t="shared" si="372"/>
        <v>2.7739908373131454</v>
      </c>
      <c r="AK554" s="335">
        <f t="shared" si="373"/>
        <v>0.70267839557120171</v>
      </c>
      <c r="AL554" s="41">
        <f t="shared" si="343"/>
        <v>0.4211897581262084</v>
      </c>
      <c r="AM554" s="8" cm="1">
        <f t="array" ref="AM554">Balance($B$8,$B$11,$B$12,$H$7,B554,AK554,AL554)</f>
        <v>12.459445375897031</v>
      </c>
      <c r="AN554" s="8" cm="1">
        <f t="array" ref="AN554">getStorageByWaterLevel(B553)</f>
        <v>8.5356503578648688</v>
      </c>
    </row>
    <row r="555" spans="2:40" x14ac:dyDescent="0.25">
      <c r="B555" s="326">
        <f t="shared" si="344"/>
        <v>1004.9612159318187</v>
      </c>
      <c r="C555" s="326">
        <f t="shared" si="345"/>
        <v>1003.5716027944486</v>
      </c>
      <c r="D555" s="326">
        <f t="shared" si="346"/>
        <v>1.984541464057167</v>
      </c>
      <c r="E555" s="326">
        <f t="shared" si="340"/>
        <v>19.465367399254241</v>
      </c>
      <c r="F555" s="326">
        <f t="shared" si="347"/>
        <v>19.465367399254241</v>
      </c>
      <c r="G555" s="326">
        <f t="shared" si="348"/>
        <v>44.263814100069624</v>
      </c>
      <c r="H555" s="311">
        <f t="shared" si="349"/>
        <v>0.02</v>
      </c>
      <c r="I555" s="326">
        <f t="shared" si="350"/>
        <v>1.111690509896107</v>
      </c>
      <c r="J555" s="326">
        <f t="shared" si="339"/>
        <v>42.18</v>
      </c>
      <c r="K555" s="333">
        <f t="shared" si="351"/>
        <v>1</v>
      </c>
      <c r="L555" s="321">
        <f t="shared" si="352"/>
        <v>2.004541464057167</v>
      </c>
      <c r="M555" s="321">
        <f t="shared" si="353"/>
        <v>1.994541464057167</v>
      </c>
      <c r="N555" s="326">
        <f t="shared" si="354"/>
        <v>2.8318674720264614E-2</v>
      </c>
      <c r="O555" s="326">
        <f t="shared" si="355"/>
        <v>1.0016492211610967E-3</v>
      </c>
      <c r="P555" s="330">
        <f t="shared" si="341"/>
        <v>33.872097078894669</v>
      </c>
      <c r="Q555" s="326">
        <f t="shared" si="356"/>
        <v>1.4205917808178299</v>
      </c>
      <c r="R555" s="276">
        <f>IF(H555&gt;0, rate1(1,$L$52,$L$51,$L$54,L555,$L$53,$L$50,P555),"")</f>
        <v>2354.3201056088265</v>
      </c>
      <c r="S555" s="321">
        <f t="shared" si="357"/>
        <v>0.60240439053369044</v>
      </c>
      <c r="T555" s="321">
        <f t="shared" si="358"/>
        <v>7.1224817493021661E-2</v>
      </c>
      <c r="U555" s="326">
        <f t="shared" si="359"/>
        <v>1.984541464057167</v>
      </c>
      <c r="V555" s="334">
        <f t="shared" si="360"/>
        <v>1.984541464057167</v>
      </c>
      <c r="W555" s="326">
        <f t="shared" si="361"/>
        <v>2.3696342198853415E-4</v>
      </c>
      <c r="X555" s="326">
        <f t="shared" si="362"/>
        <v>0.76807552608091356</v>
      </c>
      <c r="Y555" s="326">
        <f t="shared" si="342"/>
        <v>33.533300561524761</v>
      </c>
      <c r="Z555" s="107">
        <f>IF(H555&gt;0, rate1(1,$L$52,$L$51,$L$54,U555,$L$53,$L$50,Y555),"")</f>
        <v>2336.2732153679481</v>
      </c>
      <c r="AA555" s="334">
        <f t="shared" si="363"/>
        <v>0.32821969635151599</v>
      </c>
      <c r="AB555" s="334">
        <f t="shared" si="364"/>
        <v>3.5273946065636323E-4</v>
      </c>
      <c r="AC555" s="326">
        <f t="shared" si="365"/>
        <v>7.1224817493021661E-2</v>
      </c>
      <c r="AD555" s="326">
        <f t="shared" si="366"/>
        <v>0.28080100032491517</v>
      </c>
      <c r="AE555" s="326">
        <f t="shared" si="367"/>
        <v>287.30412070915668</v>
      </c>
      <c r="AF555" s="326">
        <f t="shared" si="368"/>
        <v>1004.918309789046</v>
      </c>
      <c r="AG555" s="326">
        <f t="shared" si="369"/>
        <v>1003.5003779769556</v>
      </c>
      <c r="AH555" s="326">
        <f t="shared" si="370"/>
        <v>2.0046607847494591</v>
      </c>
      <c r="AI555" s="326">
        <f t="shared" si="371"/>
        <v>30.252817925369985</v>
      </c>
      <c r="AJ555" s="326">
        <f t="shared" si="372"/>
        <v>2.7823943978479706</v>
      </c>
      <c r="AK555" s="335">
        <f t="shared" si="373"/>
        <v>0.70271423607310346</v>
      </c>
      <c r="AL555" s="41">
        <f t="shared" si="343"/>
        <v>0.42122496066432658</v>
      </c>
      <c r="AM555" s="8" cm="1">
        <f t="array" ref="AM555">Balance($B$8,$B$11,$B$12,$H$7,B555,AK555,AL555)</f>
        <v>12.492003225582668</v>
      </c>
      <c r="AN555" s="8" cm="1">
        <f t="array" ref="AN555">getStorageByWaterLevel(B554)</f>
        <v>8.7020271762700681</v>
      </c>
    </row>
    <row r="556" spans="2:40" x14ac:dyDescent="0.25">
      <c r="B556" s="326">
        <f t="shared" si="344"/>
        <v>1004.918309789046</v>
      </c>
      <c r="C556" s="326">
        <f t="shared" si="345"/>
        <v>1003.5003779769556</v>
      </c>
      <c r="D556" s="326">
        <f t="shared" si="346"/>
        <v>2.0046607847494591</v>
      </c>
      <c r="E556" s="326">
        <f t="shared" si="340"/>
        <v>19.465367399254241</v>
      </c>
      <c r="F556" s="326">
        <f t="shared" si="347"/>
        <v>19.465367399254241</v>
      </c>
      <c r="G556" s="326">
        <f t="shared" si="348"/>
        <v>45.610114933651815</v>
      </c>
      <c r="H556" s="311">
        <f t="shared" si="349"/>
        <v>0.02</v>
      </c>
      <c r="I556" s="326">
        <f t="shared" si="350"/>
        <v>1.1343454496723098</v>
      </c>
      <c r="J556" s="326">
        <f t="shared" si="339"/>
        <v>42.18</v>
      </c>
      <c r="K556" s="333">
        <f t="shared" si="351"/>
        <v>1</v>
      </c>
      <c r="L556" s="321">
        <f t="shared" si="352"/>
        <v>2.0246607847494591</v>
      </c>
      <c r="M556" s="321">
        <f t="shared" si="353"/>
        <v>2.0146607847494593</v>
      </c>
      <c r="N556" s="326">
        <f t="shared" si="354"/>
        <v>2.8607481226868625E-2</v>
      </c>
      <c r="O556" s="326">
        <f t="shared" si="355"/>
        <v>1.0016492211610967E-3</v>
      </c>
      <c r="P556" s="330">
        <f t="shared" si="341"/>
        <v>34.32750627145365</v>
      </c>
      <c r="Q556" s="326">
        <f t="shared" si="356"/>
        <v>2.7533682886765476</v>
      </c>
      <c r="R556" s="276">
        <f>IF(H556&gt;0, rate1(1,$L$52,$L$51,$L$54,L556,$L$53,$L$50,P556),"")</f>
        <v>2378.4451874952988</v>
      </c>
      <c r="S556" s="321">
        <f t="shared" si="357"/>
        <v>1.1557276436397115</v>
      </c>
      <c r="T556" s="321">
        <f t="shared" si="358"/>
        <v>-0.18370201049888324</v>
      </c>
      <c r="U556" s="326">
        <f t="shared" si="359"/>
        <v>2.0046607847494591</v>
      </c>
      <c r="V556" s="334">
        <f t="shared" si="360"/>
        <v>2.0046607847494591</v>
      </c>
      <c r="W556" s="326">
        <f t="shared" si="361"/>
        <v>2.4179245669353477E-4</v>
      </c>
      <c r="X556" s="326">
        <f t="shared" si="362"/>
        <v>2.0875881378128938</v>
      </c>
      <c r="Y556" s="326">
        <f t="shared" si="342"/>
        <v>33.987574981061499</v>
      </c>
      <c r="Z556" s="107">
        <f>IF(H556&gt;0, rate1(1,$L$52,$L$51,$L$54,U556,$L$53,$L$50,Y556),"")</f>
        <v>2360.4519338235841</v>
      </c>
      <c r="AA556" s="334">
        <f t="shared" si="363"/>
        <v>0.88294571143833667</v>
      </c>
      <c r="AB556" s="334">
        <f t="shared" si="364"/>
        <v>2.065643725357062E-3</v>
      </c>
      <c r="AC556" s="326">
        <f t="shared" si="365"/>
        <v>2.065643725357062E-3</v>
      </c>
      <c r="AD556" s="326">
        <f t="shared" si="366"/>
        <v>9.6822117747061398</v>
      </c>
      <c r="AE556" s="326">
        <f t="shared" si="367"/>
        <v>256.55209745149415</v>
      </c>
      <c r="AF556" s="326">
        <f t="shared" si="368"/>
        <v>1004.9448516265476</v>
      </c>
      <c r="AG556" s="326">
        <f t="shared" si="369"/>
        <v>1003.4983123332303</v>
      </c>
      <c r="AH556" s="326">
        <f t="shared" si="370"/>
        <v>2.0247823164551981</v>
      </c>
      <c r="AI556" s="326">
        <f t="shared" si="371"/>
        <v>0.86848489770426751</v>
      </c>
      <c r="AJ556" s="326">
        <f t="shared" si="372"/>
        <v>2.7826356436528883</v>
      </c>
      <c r="AK556" s="335">
        <f t="shared" si="373"/>
        <v>0.70405334118175533</v>
      </c>
      <c r="AL556" s="41">
        <f t="shared" si="343"/>
        <v>0.42250102452441868</v>
      </c>
      <c r="AM556" s="8" cm="1">
        <f t="array" ref="AM556">Balance($B$8,$B$11,$B$12,$H$7,B556,AK556,AL556)</f>
        <v>12.515896228396663</v>
      </c>
      <c r="AN556" s="8" cm="1">
        <f t="array" ref="AN556">getStorageByWaterLevel(B555)</f>
        <v>8.7253519555519983</v>
      </c>
    </row>
    <row r="557" spans="2:40" x14ac:dyDescent="0.25">
      <c r="B557" s="326">
        <f t="shared" si="344"/>
        <v>1004.9448516265476</v>
      </c>
      <c r="C557" s="326">
        <f t="shared" si="345"/>
        <v>1003.4983123332303</v>
      </c>
      <c r="D557" s="326">
        <f t="shared" si="346"/>
        <v>2.0247823164551981</v>
      </c>
      <c r="E557" s="326">
        <f t="shared" si="340"/>
        <v>19.465367399254241</v>
      </c>
      <c r="F557" s="326">
        <f t="shared" si="347"/>
        <v>19.465367399254241</v>
      </c>
      <c r="G557" s="326">
        <f t="shared" si="348"/>
        <v>44.279998120133889</v>
      </c>
      <c r="H557" s="311">
        <f t="shared" si="349"/>
        <v>0.02</v>
      </c>
      <c r="I557" s="326">
        <f t="shared" si="350"/>
        <v>1.1572314346538406</v>
      </c>
      <c r="J557" s="326">
        <f t="shared" si="339"/>
        <v>42.18</v>
      </c>
      <c r="K557" s="333">
        <f t="shared" si="351"/>
        <v>-1</v>
      </c>
      <c r="L557" s="321">
        <f t="shared" si="352"/>
        <v>2.0047823164551981</v>
      </c>
      <c r="M557" s="321">
        <f t="shared" si="353"/>
        <v>2.0147823164551983</v>
      </c>
      <c r="N557" s="326">
        <f t="shared" si="354"/>
        <v>-2.8261880059581745E-2</v>
      </c>
      <c r="O557" s="326">
        <f t="shared" si="355"/>
        <v>1.0016492211610967E-3</v>
      </c>
      <c r="P557" s="330">
        <f t="shared" si="341"/>
        <v>34.104046519336947</v>
      </c>
      <c r="Q557" s="326">
        <f t="shared" si="356"/>
        <v>2.7615004144783484</v>
      </c>
      <c r="R557" s="276">
        <f>IF(H557&gt;0, rate1(1,$L$52,$L$51,$L$54,L557,$L$53,$L$50,P557),"")</f>
        <v>2366.6265690020446</v>
      </c>
      <c r="S557" s="321">
        <f t="shared" si="357"/>
        <v>1.1649297039046353</v>
      </c>
      <c r="T557" s="321">
        <f t="shared" si="358"/>
        <v>0.17135712603912245</v>
      </c>
      <c r="U557" s="326">
        <f t="shared" si="359"/>
        <v>2.0247823164551981</v>
      </c>
      <c r="V557" s="334">
        <f t="shared" si="360"/>
        <v>2.0247823164551981</v>
      </c>
      <c r="W557" s="326">
        <f t="shared" si="361"/>
        <v>2.4667074005479961E-4</v>
      </c>
      <c r="X557" s="326">
        <f t="shared" si="362"/>
        <v>3.4340037601989977</v>
      </c>
      <c r="Y557" s="326">
        <f t="shared" si="342"/>
        <v>34.443424930681118</v>
      </c>
      <c r="Z557" s="107">
        <f>IF(H557&gt;0, rate1(1,$L$52,$L$51,$L$54,U557,$L$53,$L$50,Y557),"")</f>
        <v>2384.5616335399568</v>
      </c>
      <c r="AA557" s="334">
        <f t="shared" si="363"/>
        <v>1.4377274234314816</v>
      </c>
      <c r="AB557" s="334">
        <f t="shared" si="364"/>
        <v>-5.6352589956797962E-4</v>
      </c>
      <c r="AC557" s="326">
        <f t="shared" si="365"/>
        <v>0.17135712603912245</v>
      </c>
      <c r="AD557" s="326">
        <f t="shared" si="366"/>
        <v>-0.11671530949599267</v>
      </c>
      <c r="AE557" s="326">
        <f t="shared" si="367"/>
        <v>-113.00623438905714</v>
      </c>
      <c r="AF557" s="326">
        <f t="shared" si="368"/>
        <v>1004.7452326204489</v>
      </c>
      <c r="AG557" s="326">
        <f t="shared" si="369"/>
        <v>1003.3269552071912</v>
      </c>
      <c r="AH557" s="326">
        <f t="shared" si="370"/>
        <v>2.0049050739637075</v>
      </c>
      <c r="AI557" s="326">
        <f t="shared" si="371"/>
        <v>72.405646198495972</v>
      </c>
      <c r="AJ557" s="326">
        <f t="shared" si="372"/>
        <v>2.8027483231524704</v>
      </c>
      <c r="AK557" s="335">
        <f t="shared" si="373"/>
        <v>0.70409295287775775</v>
      </c>
      <c r="AL557" s="41">
        <f t="shared" si="343"/>
        <v>0.42253765721740383</v>
      </c>
      <c r="AM557" s="8" cm="1">
        <f t="array" ref="AM557">Balance($B$8,$B$11,$B$12,$H$7,B557,AK557,AL557)</f>
        <v>12.485764550472165</v>
      </c>
      <c r="AN557" s="8" cm="1">
        <f t="array" ref="AN557">getStorageByWaterLevel(B556)</f>
        <v>8.7588389681021734</v>
      </c>
    </row>
    <row r="558" spans="2:40" x14ac:dyDescent="0.25">
      <c r="B558" s="326">
        <f t="shared" si="344"/>
        <v>1004.7452326204489</v>
      </c>
      <c r="C558" s="326">
        <f t="shared" si="345"/>
        <v>1003.3269552071912</v>
      </c>
      <c r="D558" s="326">
        <f t="shared" si="346"/>
        <v>2.0049050739637075</v>
      </c>
      <c r="E558" s="326">
        <f t="shared" si="340"/>
        <v>19.465367399254241</v>
      </c>
      <c r="F558" s="326">
        <f t="shared" si="347"/>
        <v>19.465367399254241</v>
      </c>
      <c r="G558" s="326">
        <f t="shared" si="348"/>
        <v>42.975853402281835</v>
      </c>
      <c r="H558" s="311">
        <f t="shared" si="349"/>
        <v>0.02</v>
      </c>
      <c r="I558" s="326">
        <f t="shared" si="350"/>
        <v>1.1346219306061358</v>
      </c>
      <c r="J558" s="326">
        <f t="shared" si="339"/>
        <v>42.18</v>
      </c>
      <c r="K558" s="333">
        <f t="shared" si="351"/>
        <v>-1</v>
      </c>
      <c r="L558" s="321">
        <f t="shared" si="352"/>
        <v>1.9849050739637075</v>
      </c>
      <c r="M558" s="321">
        <f t="shared" si="353"/>
        <v>1.9949050739637075</v>
      </c>
      <c r="N558" s="326">
        <f t="shared" si="354"/>
        <v>-2.7986138790206727E-2</v>
      </c>
      <c r="O558" s="326">
        <f t="shared" si="355"/>
        <v>1.0016492211610967E-3</v>
      </c>
      <c r="P558" s="330">
        <f t="shared" si="341"/>
        <v>33.654846510299286</v>
      </c>
      <c r="Q558" s="326">
        <f t="shared" si="356"/>
        <v>1.4444416195645431</v>
      </c>
      <c r="R558" s="276">
        <f>IF(H558&gt;0, rate1(1,$L$52,$L$51,$L$54,L558,$L$53,$L$50,P558),"")</f>
        <v>2342.7574723618122</v>
      </c>
      <c r="S558" s="321">
        <f t="shared" si="357"/>
        <v>0.61554102599351168</v>
      </c>
      <c r="T558" s="321">
        <f t="shared" si="358"/>
        <v>-7.2793563637129244E-2</v>
      </c>
      <c r="U558" s="326">
        <f t="shared" si="359"/>
        <v>2.0049050739637075</v>
      </c>
      <c r="V558" s="334">
        <f t="shared" si="360"/>
        <v>2.0049050739637075</v>
      </c>
      <c r="W558" s="326">
        <f t="shared" si="361"/>
        <v>2.4185139024401892E-4</v>
      </c>
      <c r="X558" s="326">
        <f t="shared" si="362"/>
        <v>2.1037735377632956</v>
      </c>
      <c r="Y558" s="326">
        <f t="shared" si="342"/>
        <v>33.993100184125851</v>
      </c>
      <c r="Z558" s="107">
        <f>IF(H558&gt;0, rate1(1,$L$52,$L$51,$L$54,U558,$L$53,$L$50,Y558),"")</f>
        <v>2360.7450732471507</v>
      </c>
      <c r="AA558" s="334">
        <f t="shared" si="363"/>
        <v>0.88968084119896707</v>
      </c>
      <c r="AB558" s="334">
        <f t="shared" si="364"/>
        <v>2.1922882015463158E-3</v>
      </c>
      <c r="AC558" s="326">
        <f t="shared" si="365"/>
        <v>2.1922882015463158E-3</v>
      </c>
      <c r="AD558" s="326">
        <f t="shared" si="366"/>
        <v>-9.1228881247881244</v>
      </c>
      <c r="AE558" s="326">
        <f t="shared" si="367"/>
        <v>-103.78799438415697</v>
      </c>
      <c r="AF558" s="326">
        <f t="shared" si="368"/>
        <v>1004.7150541934571</v>
      </c>
      <c r="AG558" s="326">
        <f t="shared" si="369"/>
        <v>1003.3247629189897</v>
      </c>
      <c r="AH558" s="326">
        <f t="shared" si="370"/>
        <v>1.9850256373151396</v>
      </c>
      <c r="AI558" s="326">
        <f t="shared" si="371"/>
        <v>0.93577257885605925</v>
      </c>
      <c r="AJ558" s="326">
        <f t="shared" si="372"/>
        <v>2.8030082599799302</v>
      </c>
      <c r="AK558" s="335">
        <f t="shared" si="373"/>
        <v>0.70729907475531428</v>
      </c>
      <c r="AL558" s="41">
        <f t="shared" si="343"/>
        <v>0.42559172737405637</v>
      </c>
      <c r="AM558" s="8" cm="1">
        <f t="array" ref="AM558">Balance($B$8,$B$11,$B$12,$H$7,B558,AK558,AL558)</f>
        <v>12.65058388003507</v>
      </c>
      <c r="AN558" s="8" cm="1">
        <f t="array" ref="AN558">getStorageByWaterLevel(B557)</f>
        <v>8.738116262890733</v>
      </c>
    </row>
    <row r="559" spans="2:40" x14ac:dyDescent="0.25">
      <c r="B559" s="326">
        <f t="shared" si="344"/>
        <v>1004.7150541934571</v>
      </c>
      <c r="C559" s="326">
        <f t="shared" si="345"/>
        <v>1003.3247629189897</v>
      </c>
      <c r="D559" s="326">
        <f t="shared" si="346"/>
        <v>1.9850256373151396</v>
      </c>
      <c r="E559" s="326">
        <f t="shared" si="340"/>
        <v>19.465367399254241</v>
      </c>
      <c r="F559" s="326">
        <f t="shared" si="347"/>
        <v>19.465367399254241</v>
      </c>
      <c r="G559" s="326">
        <f t="shared" si="348"/>
        <v>44.295897672545621</v>
      </c>
      <c r="H559" s="311">
        <f t="shared" si="349"/>
        <v>0.02</v>
      </c>
      <c r="I559" s="326">
        <f t="shared" si="350"/>
        <v>1.1122330195739778</v>
      </c>
      <c r="J559" s="326">
        <f t="shared" si="339"/>
        <v>42.18</v>
      </c>
      <c r="K559" s="333">
        <f t="shared" si="351"/>
        <v>1</v>
      </c>
      <c r="L559" s="321">
        <f t="shared" si="352"/>
        <v>2.0050256373151396</v>
      </c>
      <c r="M559" s="321">
        <f t="shared" si="353"/>
        <v>1.9950256373151396</v>
      </c>
      <c r="N559" s="326">
        <f t="shared" si="354"/>
        <v>2.8325624302763863E-2</v>
      </c>
      <c r="O559" s="326">
        <f t="shared" si="355"/>
        <v>1.0016492211610967E-3</v>
      </c>
      <c r="P559" s="330">
        <f t="shared" si="341"/>
        <v>33.883038639648284</v>
      </c>
      <c r="Q559" s="326">
        <f t="shared" si="356"/>
        <v>1.4523515098487394</v>
      </c>
      <c r="R559" s="276">
        <f>IF(H559&gt;0, rate1(1,$L$52,$L$51,$L$54,L559,$L$53,$L$50,P559),"")</f>
        <v>2354.9015200122067</v>
      </c>
      <c r="S559" s="321">
        <f t="shared" si="357"/>
        <v>0.61572010229486185</v>
      </c>
      <c r="T559" s="321">
        <f t="shared" si="358"/>
        <v>7.3710918712949172E-2</v>
      </c>
      <c r="U559" s="326">
        <f t="shared" si="359"/>
        <v>1.9850256373151396</v>
      </c>
      <c r="V559" s="334">
        <f t="shared" si="360"/>
        <v>1.9850256373151396</v>
      </c>
      <c r="W559" s="326">
        <f t="shared" si="361"/>
        <v>2.3707906114189825E-4</v>
      </c>
      <c r="X559" s="326">
        <f t="shared" si="362"/>
        <v>0.79951762544309446</v>
      </c>
      <c r="Y559" s="326">
        <f t="shared" si="342"/>
        <v>33.544214724783039</v>
      </c>
      <c r="Z559" s="107">
        <f>IF(H559&gt;0, rate1(1,$L$52,$L$51,$L$54,U559,$L$53,$L$50,Y559),"")</f>
        <v>2336.8559150291967</v>
      </c>
      <c r="AA559" s="334">
        <f t="shared" si="363"/>
        <v>0.34157057351067022</v>
      </c>
      <c r="AB559" s="334">
        <f t="shared" si="364"/>
        <v>3.6006753587241176E-4</v>
      </c>
      <c r="AC559" s="326">
        <f t="shared" si="365"/>
        <v>7.3710918712949172E-2</v>
      </c>
      <c r="AD559" s="326">
        <f t="shared" si="366"/>
        <v>0.27133022283829572</v>
      </c>
      <c r="AE559" s="326">
        <f t="shared" si="367"/>
        <v>247.53152678276032</v>
      </c>
      <c r="AF559" s="326">
        <f t="shared" si="368"/>
        <v>1004.669668899047</v>
      </c>
      <c r="AG559" s="326">
        <f t="shared" si="369"/>
        <v>1003.2510520002767</v>
      </c>
      <c r="AH559" s="326">
        <f t="shared" si="370"/>
        <v>2.0051450113325551</v>
      </c>
      <c r="AI559" s="326">
        <f t="shared" si="371"/>
        <v>31.301062098158184</v>
      </c>
      <c r="AJ559" s="326">
        <f t="shared" si="372"/>
        <v>2.8117029994516409</v>
      </c>
      <c r="AK559" s="335">
        <f t="shared" si="373"/>
        <v>0.70733929038048104</v>
      </c>
      <c r="AL559" s="41">
        <f t="shared" si="343"/>
        <v>0.42563119826143253</v>
      </c>
      <c r="AM559" s="8" cm="1">
        <f t="array" ref="AM559">Balance($B$8,$B$11,$B$12,$H$7,B559,AK559,AL559)</f>
        <v>12.683475728343204</v>
      </c>
      <c r="AN559" s="8" cm="1">
        <f t="array" ref="AN559">getStorageByWaterLevel(B558)</f>
        <v>8.8945716533547472</v>
      </c>
    </row>
    <row r="560" spans="2:40" x14ac:dyDescent="0.25">
      <c r="B560" s="326">
        <f t="shared" si="344"/>
        <v>1004.669668899047</v>
      </c>
      <c r="C560" s="326">
        <f t="shared" si="345"/>
        <v>1003.2510520002767</v>
      </c>
      <c r="D560" s="326">
        <f t="shared" si="346"/>
        <v>2.0051450113325551</v>
      </c>
      <c r="E560" s="326">
        <f t="shared" si="340"/>
        <v>19.465367399254241</v>
      </c>
      <c r="F560" s="326">
        <f t="shared" si="347"/>
        <v>19.465367399254241</v>
      </c>
      <c r="G560" s="326">
        <f t="shared" si="348"/>
        <v>45.64284931924665</v>
      </c>
      <c r="H560" s="311">
        <f t="shared" si="349"/>
        <v>0.02</v>
      </c>
      <c r="I560" s="326">
        <f t="shared" si="350"/>
        <v>1.1348935190162592</v>
      </c>
      <c r="J560" s="326">
        <f t="shared" si="339"/>
        <v>42.18</v>
      </c>
      <c r="K560" s="333">
        <f t="shared" si="351"/>
        <v>1</v>
      </c>
      <c r="L560" s="321">
        <f t="shared" si="352"/>
        <v>2.0251450113325551</v>
      </c>
      <c r="M560" s="321">
        <f t="shared" si="353"/>
        <v>2.0151450113325549</v>
      </c>
      <c r="N560" s="326">
        <f t="shared" si="354"/>
        <v>2.8614432747109397E-2</v>
      </c>
      <c r="O560" s="326">
        <f t="shared" si="355"/>
        <v>1.0016492211610967E-3</v>
      </c>
      <c r="P560" s="330">
        <f t="shared" si="341"/>
        <v>34.338485687209868</v>
      </c>
      <c r="Q560" s="326">
        <f t="shared" si="356"/>
        <v>2.7857754733403723</v>
      </c>
      <c r="R560" s="276">
        <f>IF(H560&gt;0, rate1(1,$L$52,$L$51,$L$54,L560,$L$53,$L$50,P560),"")</f>
        <v>2379.0249373700244</v>
      </c>
      <c r="S560" s="321">
        <f t="shared" si="357"/>
        <v>1.1690456179891819</v>
      </c>
      <c r="T560" s="321">
        <f t="shared" si="358"/>
        <v>-0.1692704791019225</v>
      </c>
      <c r="U560" s="326">
        <f t="shared" si="359"/>
        <v>2.0051450113325551</v>
      </c>
      <c r="V560" s="334">
        <f t="shared" si="360"/>
        <v>2.0051450113325551</v>
      </c>
      <c r="W560" s="326">
        <f t="shared" si="361"/>
        <v>2.4190928092471253E-4</v>
      </c>
      <c r="X560" s="326">
        <f t="shared" si="362"/>
        <v>2.119674445815015</v>
      </c>
      <c r="Y560" s="326">
        <f t="shared" si="342"/>
        <v>33.998527178361769</v>
      </c>
      <c r="Z560" s="107">
        <f>IF(H560&gt;0, rate1(1,$L$52,$L$51,$L$54,U560,$L$53,$L$50,Y560),"")</f>
        <v>2361.0329803061086</v>
      </c>
      <c r="AA560" s="334">
        <f t="shared" si="363"/>
        <v>0.89629598882786965</v>
      </c>
      <c r="AB560" s="334">
        <f t="shared" si="364"/>
        <v>2.3326897213569284E-3</v>
      </c>
      <c r="AC560" s="326">
        <f t="shared" si="365"/>
        <v>2.3326897213569284E-3</v>
      </c>
      <c r="AD560" s="326">
        <f t="shared" si="366"/>
        <v>8.5737935126519851</v>
      </c>
      <c r="AE560" s="326">
        <f t="shared" si="367"/>
        <v>218.36058179659287</v>
      </c>
      <c r="AF560" s="326">
        <f t="shared" si="368"/>
        <v>1004.6959506420727</v>
      </c>
      <c r="AG560" s="326">
        <f t="shared" si="369"/>
        <v>1003.2487193105553</v>
      </c>
      <c r="AH560" s="326">
        <f t="shared" si="370"/>
        <v>2.0252665961309617</v>
      </c>
      <c r="AI560" s="326">
        <f t="shared" si="371"/>
        <v>0.98052344248887147</v>
      </c>
      <c r="AJ560" s="326">
        <f t="shared" si="372"/>
        <v>2.8119753670745546</v>
      </c>
      <c r="AK560" s="335">
        <f t="shared" si="373"/>
        <v>0.70872579902422306</v>
      </c>
      <c r="AL560" s="41">
        <f t="shared" si="343"/>
        <v>0.42695147706073283</v>
      </c>
      <c r="AM560" s="8" cm="1">
        <f t="array" ref="AM560">Balance($B$8,$B$11,$B$12,$H$7,B560,AK560,AL560)</f>
        <v>12.709287455889982</v>
      </c>
      <c r="AN560" s="8" cm="1">
        <f t="array" ref="AN560">getStorageByWaterLevel(B559)</f>
        <v>8.9183453563979977</v>
      </c>
    </row>
    <row r="561" spans="2:40" x14ac:dyDescent="0.25">
      <c r="B561" s="326">
        <f t="shared" si="344"/>
        <v>1004.6959506420727</v>
      </c>
      <c r="C561" s="326">
        <f t="shared" si="345"/>
        <v>1003.2487193105553</v>
      </c>
      <c r="D561" s="326">
        <f t="shared" si="346"/>
        <v>2.0252665961309617</v>
      </c>
      <c r="E561" s="326">
        <f t="shared" si="340"/>
        <v>19.465367399254241</v>
      </c>
      <c r="F561" s="326">
        <f t="shared" si="347"/>
        <v>19.465367399254241</v>
      </c>
      <c r="G561" s="326">
        <f t="shared" si="348"/>
        <v>44.312096566555887</v>
      </c>
      <c r="H561" s="311">
        <f t="shared" si="349"/>
        <v>0.02</v>
      </c>
      <c r="I561" s="326">
        <f t="shared" si="350"/>
        <v>1.1577850652139206</v>
      </c>
      <c r="J561" s="326">
        <f t="shared" si="339"/>
        <v>42.18</v>
      </c>
      <c r="K561" s="333">
        <f t="shared" si="351"/>
        <v>-1</v>
      </c>
      <c r="L561" s="321">
        <f t="shared" si="352"/>
        <v>2.0052665961309617</v>
      </c>
      <c r="M561" s="321">
        <f t="shared" si="353"/>
        <v>2.0152665961309619</v>
      </c>
      <c r="N561" s="326">
        <f t="shared" si="354"/>
        <v>-2.826859749534183E-2</v>
      </c>
      <c r="O561" s="326">
        <f t="shared" si="355"/>
        <v>1.0016492211610967E-3</v>
      </c>
      <c r="P561" s="330">
        <f t="shared" si="341"/>
        <v>34.115009202210899</v>
      </c>
      <c r="Q561" s="326">
        <f t="shared" si="356"/>
        <v>2.7939150631747367</v>
      </c>
      <c r="R561" s="276">
        <f>IF(H561&gt;0, rate1(1,$L$52,$L$51,$L$54,L561,$L$53,$L$50,P561),"")</f>
        <v>2367.2072319922895</v>
      </c>
      <c r="S561" s="321">
        <f t="shared" si="357"/>
        <v>1.1783146098810726</v>
      </c>
      <c r="T561" s="321">
        <f t="shared" si="358"/>
        <v>0.15853214447316258</v>
      </c>
      <c r="U561" s="326">
        <f t="shared" si="359"/>
        <v>2.0252665961309617</v>
      </c>
      <c r="V561" s="334">
        <f t="shared" si="360"/>
        <v>2.0252665961309617</v>
      </c>
      <c r="W561" s="326">
        <f t="shared" si="361"/>
        <v>2.4678874969152886E-4</v>
      </c>
      <c r="X561" s="326">
        <f t="shared" si="362"/>
        <v>3.4667409368015214</v>
      </c>
      <c r="Y561" s="326">
        <f t="shared" si="342"/>
        <v>34.454414923494753</v>
      </c>
      <c r="Z561" s="107">
        <f>IF(H561&gt;0, rate1(1,$L$52,$L$51,$L$54,U561,$L$53,$L$50,Y561),"")</f>
        <v>2385.1410108678456</v>
      </c>
      <c r="AA561" s="334">
        <f t="shared" si="363"/>
        <v>1.4510810523517026</v>
      </c>
      <c r="AB561" s="334">
        <f t="shared" si="364"/>
        <v>-5.471051120522583E-4</v>
      </c>
      <c r="AC561" s="326">
        <f t="shared" si="365"/>
        <v>0.15853214447316258</v>
      </c>
      <c r="AD561" s="326">
        <f t="shared" si="366"/>
        <v>-0.12615738004721017</v>
      </c>
      <c r="AE561" s="326">
        <f t="shared" si="367"/>
        <v>-108.16473266219417</v>
      </c>
      <c r="AF561" s="326">
        <f t="shared" si="368"/>
        <v>1004.5091499001043</v>
      </c>
      <c r="AG561" s="326">
        <f t="shared" si="369"/>
        <v>1003.0901871660822</v>
      </c>
      <c r="AH561" s="326">
        <f t="shared" si="370"/>
        <v>2.0053894069733751</v>
      </c>
      <c r="AI561" s="326">
        <f t="shared" si="371"/>
        <v>66.970116655033493</v>
      </c>
      <c r="AJ561" s="326">
        <f t="shared" si="372"/>
        <v>2.8305781772565082</v>
      </c>
      <c r="AK561" s="335">
        <f t="shared" si="373"/>
        <v>0.70877055290796254</v>
      </c>
      <c r="AL561" s="41">
        <f t="shared" si="343"/>
        <v>0.42699283553953699</v>
      </c>
      <c r="AM561" s="8" cm="1">
        <f t="array" ref="AM561">Balance($B$8,$B$11,$B$12,$H$7,B561,AK561,AL561)</f>
        <v>12.679217463884903</v>
      </c>
      <c r="AN561" s="8" cm="1">
        <f t="array" ref="AN561">getStorageByWaterLevel(B560)</f>
        <v>8.9541583125133801</v>
      </c>
    </row>
    <row r="562" spans="2:40" x14ac:dyDescent="0.25">
      <c r="B562" s="326">
        <f t="shared" si="344"/>
        <v>1004.5091499001043</v>
      </c>
      <c r="C562" s="326">
        <f t="shared" si="345"/>
        <v>1003.0901871660822</v>
      </c>
      <c r="D562" s="326">
        <f t="shared" si="346"/>
        <v>2.0053894069733751</v>
      </c>
      <c r="E562" s="326">
        <f t="shared" si="340"/>
        <v>19.465367399254241</v>
      </c>
      <c r="F562" s="326">
        <f t="shared" si="347"/>
        <v>19.465367399254241</v>
      </c>
      <c r="G562" s="326">
        <f t="shared" si="348"/>
        <v>43.00732202455373</v>
      </c>
      <c r="H562" s="311">
        <f t="shared" si="349"/>
        <v>0.02</v>
      </c>
      <c r="I562" s="326">
        <f t="shared" si="350"/>
        <v>1.1351701872176818</v>
      </c>
      <c r="J562" s="326">
        <f t="shared" si="339"/>
        <v>42.18</v>
      </c>
      <c r="K562" s="333">
        <f t="shared" si="351"/>
        <v>-1</v>
      </c>
      <c r="L562" s="321">
        <f t="shared" si="352"/>
        <v>1.9853894069733751</v>
      </c>
      <c r="M562" s="321">
        <f t="shared" si="353"/>
        <v>1.9953894069733751</v>
      </c>
      <c r="N562" s="326">
        <f t="shared" si="354"/>
        <v>-2.7992858124248343E-2</v>
      </c>
      <c r="O562" s="326">
        <f t="shared" si="355"/>
        <v>1.0016492211610967E-3</v>
      </c>
      <c r="P562" s="330">
        <f t="shared" si="341"/>
        <v>33.665774066331714</v>
      </c>
      <c r="Q562" s="326">
        <f t="shared" si="356"/>
        <v>1.4762234134063448</v>
      </c>
      <c r="R562" s="276">
        <f>IF(H562&gt;0, rate1(1,$L$52,$L$51,$L$54,L562,$L$53,$L$50,P562),"")</f>
        <v>2343.3399002039232</v>
      </c>
      <c r="S562" s="321">
        <f t="shared" si="357"/>
        <v>0.62892830997334215</v>
      </c>
      <c r="T562" s="321">
        <f t="shared" si="358"/>
        <v>-7.5437870569531537E-2</v>
      </c>
      <c r="U562" s="326">
        <f t="shared" si="359"/>
        <v>2.0053894069733751</v>
      </c>
      <c r="V562" s="334">
        <f t="shared" si="360"/>
        <v>2.0053894069733751</v>
      </c>
      <c r="W562" s="326">
        <f t="shared" si="361"/>
        <v>2.4196825439037895E-4</v>
      </c>
      <c r="X562" s="326">
        <f t="shared" si="362"/>
        <v>2.135874720979281</v>
      </c>
      <c r="Y562" s="326">
        <f t="shared" si="342"/>
        <v>34.004055234467067</v>
      </c>
      <c r="Z562" s="107">
        <f>IF(H562&gt;0, rate1(1,$L$52,$L$51,$L$54,U562,$L$53,$L$50,Y562),"")</f>
        <v>2361.3262264803407</v>
      </c>
      <c r="AA562" s="334">
        <f t="shared" si="363"/>
        <v>0.90303405228161449</v>
      </c>
      <c r="AB562" s="334">
        <f t="shared" si="364"/>
        <v>2.4953941057031491E-3</v>
      </c>
      <c r="AC562" s="326">
        <f t="shared" si="365"/>
        <v>2.4953941057031491E-3</v>
      </c>
      <c r="AD562" s="326">
        <f t="shared" si="366"/>
        <v>-8.0147660661258247</v>
      </c>
      <c r="AE562" s="326">
        <f t="shared" si="367"/>
        <v>-97.978380042306199</v>
      </c>
      <c r="AF562" s="326">
        <f t="shared" si="368"/>
        <v>1004.4786616478743</v>
      </c>
      <c r="AG562" s="326">
        <f t="shared" si="369"/>
        <v>1003.0876917719764</v>
      </c>
      <c r="AH562" s="326">
        <f t="shared" si="370"/>
        <v>1.9855100239069912</v>
      </c>
      <c r="AI562" s="326">
        <f t="shared" si="371"/>
        <v>1.0648878148176428</v>
      </c>
      <c r="AJ562" s="326">
        <f t="shared" si="372"/>
        <v>2.8308739794272908</v>
      </c>
      <c r="AK562" s="335">
        <f t="shared" si="373"/>
        <v>0.71173813918425388</v>
      </c>
      <c r="AL562" s="41">
        <f t="shared" si="343"/>
        <v>0.42981763506004628</v>
      </c>
      <c r="AM562" s="8" cm="1">
        <f t="array" ref="AM562">Balance($B$8,$B$11,$B$12,$H$7,B562,AK562,AL562)</f>
        <v>12.834474648573368</v>
      </c>
      <c r="AN562" s="8" cm="1">
        <f t="array" ref="AN562">getStorageByWaterLevel(B561)</f>
        <v>8.9334109822222789</v>
      </c>
    </row>
    <row r="563" spans="2:40" x14ac:dyDescent="0.25">
      <c r="B563" s="326">
        <f t="shared" si="344"/>
        <v>1004.4786616478743</v>
      </c>
      <c r="C563" s="326">
        <f t="shared" si="345"/>
        <v>1003.0876917719764</v>
      </c>
      <c r="D563" s="326">
        <f t="shared" si="346"/>
        <v>1.9855100239069912</v>
      </c>
      <c r="E563" s="326">
        <f t="shared" si="340"/>
        <v>19.465367399254241</v>
      </c>
      <c r="F563" s="326">
        <f t="shared" si="347"/>
        <v>19.465367399254241</v>
      </c>
      <c r="G563" s="326">
        <f t="shared" si="348"/>
        <v>44.328010890975314</v>
      </c>
      <c r="H563" s="311">
        <f t="shared" si="349"/>
        <v>0.02</v>
      </c>
      <c r="I563" s="326">
        <f t="shared" si="350"/>
        <v>1.1127759007183158</v>
      </c>
      <c r="J563" s="326">
        <f t="shared" si="339"/>
        <v>42.18</v>
      </c>
      <c r="K563" s="333">
        <f t="shared" si="351"/>
        <v>1</v>
      </c>
      <c r="L563" s="321">
        <f t="shared" si="352"/>
        <v>2.0055100239069912</v>
      </c>
      <c r="M563" s="321">
        <f t="shared" si="353"/>
        <v>1.9955100239069912</v>
      </c>
      <c r="N563" s="326">
        <f t="shared" si="354"/>
        <v>2.833257697557956E-2</v>
      </c>
      <c r="O563" s="326">
        <f t="shared" si="355"/>
        <v>1.0016492211610967E-3</v>
      </c>
      <c r="P563" s="330">
        <f t="shared" si="341"/>
        <v>33.893985906762431</v>
      </c>
      <c r="Q563" s="326">
        <f t="shared" si="356"/>
        <v>1.4841406621722939</v>
      </c>
      <c r="R563" s="276">
        <f>IF(H563&gt;0, rate1(1,$L$52,$L$51,$L$54,L563,$L$53,$L$50,P563),"")</f>
        <v>2355.4831491515133</v>
      </c>
      <c r="S563" s="321">
        <f t="shared" si="357"/>
        <v>0.62904165399474121</v>
      </c>
      <c r="T563" s="321">
        <f t="shared" si="358"/>
        <v>7.6376707198219804E-2</v>
      </c>
      <c r="U563" s="326">
        <f t="shared" si="359"/>
        <v>1.9855100239069912</v>
      </c>
      <c r="V563" s="334">
        <f t="shared" si="360"/>
        <v>1.9855100239069912</v>
      </c>
      <c r="W563" s="326">
        <f t="shared" si="361"/>
        <v>2.3719477947681256E-4</v>
      </c>
      <c r="X563" s="326">
        <f t="shared" si="362"/>
        <v>0.83098893080581604</v>
      </c>
      <c r="Y563" s="326">
        <f t="shared" si="342"/>
        <v>33.55513458674956</v>
      </c>
      <c r="Z563" s="107">
        <f>IF(H563&gt;0, rate1(1,$L$52,$L$51,$L$54,U563,$L$53,$L$50,Y563),"")</f>
        <v>2337.4388302685456</v>
      </c>
      <c r="AA563" s="334">
        <f t="shared" si="363"/>
        <v>0.35492723576076707</v>
      </c>
      <c r="AB563" s="334">
        <f t="shared" si="364"/>
        <v>3.6770236262656107E-4</v>
      </c>
      <c r="AC563" s="326">
        <f t="shared" si="365"/>
        <v>7.6376707198219804E-2</v>
      </c>
      <c r="AD563" s="326">
        <f t="shared" si="366"/>
        <v>0.26185994046711353</v>
      </c>
      <c r="AE563" s="326">
        <f t="shared" si="367"/>
        <v>209.87461649335501</v>
      </c>
      <c r="AF563" s="326">
        <f t="shared" si="368"/>
        <v>1004.4306175176517</v>
      </c>
      <c r="AG563" s="326">
        <f t="shared" si="369"/>
        <v>1003.0113150647783</v>
      </c>
      <c r="AH563" s="326">
        <f t="shared" si="370"/>
        <v>2.0056294512670685</v>
      </c>
      <c r="AI563" s="326">
        <f t="shared" si="371"/>
        <v>32.425070510791826</v>
      </c>
      <c r="AJ563" s="326">
        <f t="shared" si="372"/>
        <v>2.8398809434580663</v>
      </c>
      <c r="AK563" s="335">
        <f t="shared" si="373"/>
        <v>0.71178393715742572</v>
      </c>
      <c r="AL563" s="41">
        <f t="shared" si="343"/>
        <v>0.42986255202807527</v>
      </c>
      <c r="AM563" s="8" cm="1">
        <f t="array" ref="AM563">Balance($B$8,$B$11,$B$12,$H$7,B563,AK563,AL563)</f>
        <v>12.867745551335817</v>
      </c>
      <c r="AN563" s="8" cm="1">
        <f t="array" ref="AN563">getStorageByWaterLevel(B562)</f>
        <v>9.0813973269315902</v>
      </c>
    </row>
    <row r="564" spans="2:40" x14ac:dyDescent="0.25">
      <c r="B564" s="326">
        <f t="shared" si="344"/>
        <v>1004.4306175176517</v>
      </c>
      <c r="C564" s="326">
        <f t="shared" si="345"/>
        <v>1003.0113150647783</v>
      </c>
      <c r="D564" s="326">
        <f t="shared" si="346"/>
        <v>2.0056294512670685</v>
      </c>
      <c r="E564" s="326">
        <f t="shared" si="340"/>
        <v>19.465367399254241</v>
      </c>
      <c r="F564" s="326">
        <f t="shared" si="347"/>
        <v>19.465367399254241</v>
      </c>
      <c r="G564" s="326">
        <f t="shared" si="348"/>
        <v>45.675613796230245</v>
      </c>
      <c r="H564" s="311">
        <f t="shared" si="349"/>
        <v>0.02</v>
      </c>
      <c r="I564" s="326">
        <f t="shared" si="350"/>
        <v>1.1354419622987735</v>
      </c>
      <c r="J564" s="326">
        <f t="shared" si="339"/>
        <v>42.18</v>
      </c>
      <c r="K564" s="333">
        <f t="shared" si="351"/>
        <v>1</v>
      </c>
      <c r="L564" s="321">
        <f t="shared" si="352"/>
        <v>2.0256294512670685</v>
      </c>
      <c r="M564" s="321">
        <f t="shared" si="353"/>
        <v>2.0156294512670687</v>
      </c>
      <c r="N564" s="326">
        <f t="shared" si="354"/>
        <v>2.8621387358442885E-2</v>
      </c>
      <c r="O564" s="326">
        <f t="shared" si="355"/>
        <v>1.0016492211610967E-3</v>
      </c>
      <c r="P564" s="330">
        <f t="shared" si="341"/>
        <v>34.349470820181907</v>
      </c>
      <c r="Q564" s="326">
        <f t="shared" si="356"/>
        <v>2.8182125252123669</v>
      </c>
      <c r="R564" s="276">
        <f>IF(H564&gt;0, rate1(1,$L$52,$L$51,$L$54,L564,$L$53,$L$50,P564),"")</f>
        <v>2379.6049008708528</v>
      </c>
      <c r="S564" s="321">
        <f t="shared" si="357"/>
        <v>1.1823695274667858</v>
      </c>
      <c r="T564" s="321">
        <f t="shared" si="358"/>
        <v>-0.15694172023149852</v>
      </c>
      <c r="U564" s="326">
        <f t="shared" si="359"/>
        <v>2.0056294512670685</v>
      </c>
      <c r="V564" s="334">
        <f t="shared" si="360"/>
        <v>2.0056294512670685</v>
      </c>
      <c r="W564" s="326">
        <f t="shared" si="361"/>
        <v>2.4202618486146577E-4</v>
      </c>
      <c r="X564" s="326">
        <f t="shared" si="362"/>
        <v>2.1517904022893859</v>
      </c>
      <c r="Y564" s="326">
        <f t="shared" si="342"/>
        <v>34.009485085232633</v>
      </c>
      <c r="Z564" s="107">
        <f>IF(H564&gt;0, rate1(1,$L$52,$L$51,$L$54,U564,$L$53,$L$50,Y564),"")</f>
        <v>2361.6142412497325</v>
      </c>
      <c r="AA564" s="334">
        <f t="shared" si="363"/>
        <v>0.90965214791834004</v>
      </c>
      <c r="AB564" s="334">
        <f t="shared" si="364"/>
        <v>2.6788261069307208E-3</v>
      </c>
      <c r="AC564" s="326">
        <f t="shared" si="365"/>
        <v>2.6788261069307208E-3</v>
      </c>
      <c r="AD564" s="326">
        <f t="shared" si="366"/>
        <v>7.4659568040850202</v>
      </c>
      <c r="AE564" s="326">
        <f t="shared" si="367"/>
        <v>182.25408298266592</v>
      </c>
      <c r="AF564" s="326">
        <f t="shared" si="368"/>
        <v>1004.4565600789033</v>
      </c>
      <c r="AG564" s="326">
        <f t="shared" si="369"/>
        <v>1003.0086362386713</v>
      </c>
      <c r="AH564" s="326">
        <f t="shared" si="370"/>
        <v>2.0257510891760031</v>
      </c>
      <c r="AI564" s="326">
        <f t="shared" si="371"/>
        <v>1.1257440703498145</v>
      </c>
      <c r="AJ564" s="326">
        <f t="shared" si="372"/>
        <v>2.8401936501442746</v>
      </c>
      <c r="AK564" s="335">
        <f t="shared" si="373"/>
        <v>0.71322127603616869</v>
      </c>
      <c r="AL564" s="41">
        <f t="shared" si="343"/>
        <v>0.43123024150222045</v>
      </c>
      <c r="AM564" s="8" cm="1">
        <f t="array" ref="AM564">Balance($B$8,$B$11,$B$12,$H$7,B564,AK564,AL564)</f>
        <v>12.895623432478409</v>
      </c>
      <c r="AN564" s="8" cm="1">
        <f t="array" ref="AN564">getStorageByWaterLevel(B563)</f>
        <v>9.105665933013114</v>
      </c>
    </row>
    <row r="565" spans="2:40" x14ac:dyDescent="0.25">
      <c r="B565" s="326">
        <f t="shared" si="344"/>
        <v>1004.4565600789033</v>
      </c>
      <c r="C565" s="326">
        <f t="shared" si="345"/>
        <v>1003.0086362386713</v>
      </c>
      <c r="D565" s="326">
        <f t="shared" si="346"/>
        <v>2.0257510891760031</v>
      </c>
      <c r="E565" s="326">
        <f t="shared" si="340"/>
        <v>19.465367399254241</v>
      </c>
      <c r="F565" s="326">
        <f t="shared" si="347"/>
        <v>19.465367399254241</v>
      </c>
      <c r="G565" s="326">
        <f t="shared" si="348"/>
        <v>44.34422467343262</v>
      </c>
      <c r="H565" s="311">
        <f t="shared" si="349"/>
        <v>0.02</v>
      </c>
      <c r="I565" s="326">
        <f t="shared" si="350"/>
        <v>1.1583390721855722</v>
      </c>
      <c r="J565" s="326">
        <f t="shared" si="339"/>
        <v>42.18</v>
      </c>
      <c r="K565" s="333">
        <f t="shared" si="351"/>
        <v>-1</v>
      </c>
      <c r="L565" s="321">
        <f t="shared" si="352"/>
        <v>2.0057510891760031</v>
      </c>
      <c r="M565" s="321">
        <f t="shared" si="353"/>
        <v>2.0157510891760033</v>
      </c>
      <c r="N565" s="326">
        <f t="shared" si="354"/>
        <v>-2.8275317862505034E-2</v>
      </c>
      <c r="O565" s="326">
        <f t="shared" si="355"/>
        <v>1.0016492211610967E-3</v>
      </c>
      <c r="P565" s="330">
        <f t="shared" si="341"/>
        <v>34.125977597867369</v>
      </c>
      <c r="Q565" s="326">
        <f t="shared" si="356"/>
        <v>2.8263595863566664</v>
      </c>
      <c r="R565" s="276">
        <f>IF(H565&gt;0, rate1(1,$L$52,$L$51,$L$54,L565,$L$53,$L$50,P565),"")</f>
        <v>2367.788109169594</v>
      </c>
      <c r="S565" s="321">
        <f t="shared" si="357"/>
        <v>1.191705439449787</v>
      </c>
      <c r="T565" s="321">
        <f t="shared" si="358"/>
        <v>0.14749356066086547</v>
      </c>
      <c r="U565" s="326">
        <f t="shared" si="359"/>
        <v>2.0257510891760031</v>
      </c>
      <c r="V565" s="334">
        <f t="shared" si="360"/>
        <v>2.0257510891760031</v>
      </c>
      <c r="W565" s="326">
        <f t="shared" si="361"/>
        <v>2.4690683956096748E-4</v>
      </c>
      <c r="X565" s="326">
        <f t="shared" si="362"/>
        <v>3.4995082073662758</v>
      </c>
      <c r="Y565" s="326">
        <f t="shared" si="342"/>
        <v>34.465410636739669</v>
      </c>
      <c r="Z565" s="107">
        <f>IF(H565&gt;0, rate1(1,$L$52,$L$51,$L$54,U565,$L$53,$L$50,Y565),"")</f>
        <v>2385.7206015496286</v>
      </c>
      <c r="AA565" s="334">
        <f t="shared" si="363"/>
        <v>1.4644406578266869</v>
      </c>
      <c r="AB565" s="334">
        <f t="shared" si="364"/>
        <v>-5.3162193145696681E-4</v>
      </c>
      <c r="AC565" s="326">
        <f t="shared" si="365"/>
        <v>0.14749356066086547</v>
      </c>
      <c r="AD565" s="326">
        <f t="shared" si="366"/>
        <v>-0.13559914012779412</v>
      </c>
      <c r="AE565" s="326">
        <f t="shared" si="367"/>
        <v>-101.23773228651827</v>
      </c>
      <c r="AF565" s="326">
        <f t="shared" si="368"/>
        <v>1004.2807912003799</v>
      </c>
      <c r="AG565" s="326">
        <f t="shared" si="369"/>
        <v>1002.8611426780104</v>
      </c>
      <c r="AH565" s="326">
        <f t="shared" si="370"/>
        <v>2.005873953369909</v>
      </c>
      <c r="AI565" s="326">
        <f t="shared" si="371"/>
        <v>62.291705955307329</v>
      </c>
      <c r="AJ565" s="326">
        <f t="shared" si="372"/>
        <v>2.8574969017985268</v>
      </c>
      <c r="AK565" s="335">
        <f t="shared" si="373"/>
        <v>0.71327269508755942</v>
      </c>
      <c r="AL565" s="41">
        <f t="shared" si="343"/>
        <v>0.43127772538710779</v>
      </c>
      <c r="AM565" s="8" cm="1">
        <f t="array" ref="AM565">Balance($B$8,$B$11,$B$12,$H$7,B565,AK565,AL565)</f>
        <v>12.865684184869405</v>
      </c>
      <c r="AN565" s="8" cm="1">
        <f t="array" ref="AN565">getStorageByWaterLevel(B564)</f>
        <v>9.1439746925329288</v>
      </c>
    </row>
    <row r="566" spans="2:40" x14ac:dyDescent="0.25">
      <c r="B566" s="326">
        <f t="shared" si="344"/>
        <v>1004.2807912003799</v>
      </c>
      <c r="C566" s="326">
        <f t="shared" si="345"/>
        <v>1002.8611426780104</v>
      </c>
      <c r="D566" s="326">
        <f t="shared" si="346"/>
        <v>2.005873953369909</v>
      </c>
      <c r="E566" s="326">
        <f t="shared" si="340"/>
        <v>19.465367399254241</v>
      </c>
      <c r="F566" s="326">
        <f t="shared" si="347"/>
        <v>19.465367399254241</v>
      </c>
      <c r="G566" s="326">
        <f t="shared" si="348"/>
        <v>43.038819878962165</v>
      </c>
      <c r="H566" s="311">
        <f t="shared" si="349"/>
        <v>0.02</v>
      </c>
      <c r="I566" s="326">
        <f t="shared" si="350"/>
        <v>1.1357188178955766</v>
      </c>
      <c r="J566" s="326">
        <f t="shared" si="339"/>
        <v>42.18</v>
      </c>
      <c r="K566" s="333">
        <f t="shared" si="351"/>
        <v>-1</v>
      </c>
      <c r="L566" s="321">
        <f t="shared" si="352"/>
        <v>1.985873953369909</v>
      </c>
      <c r="M566" s="321">
        <f t="shared" si="353"/>
        <v>1.995873953369909</v>
      </c>
      <c r="N566" s="326">
        <f t="shared" si="354"/>
        <v>-2.7999580390437373E-2</v>
      </c>
      <c r="O566" s="326">
        <f t="shared" si="355"/>
        <v>1.0016492211610967E-3</v>
      </c>
      <c r="P566" s="330">
        <f t="shared" si="341"/>
        <v>33.676707325594265</v>
      </c>
      <c r="Q566" s="326">
        <f t="shared" si="356"/>
        <v>1.5080346521189298</v>
      </c>
      <c r="R566" s="276">
        <f>IF(H566&gt;0, rate1(1,$L$52,$L$51,$L$54,L566,$L$53,$L$50,P566),"")</f>
        <v>2343.9225433582278</v>
      </c>
      <c r="S566" s="321">
        <f t="shared" si="357"/>
        <v>0.64232142342797949</v>
      </c>
      <c r="T566" s="321">
        <f t="shared" si="358"/>
        <v>-7.8281401863048133E-2</v>
      </c>
      <c r="U566" s="326">
        <f t="shared" si="359"/>
        <v>2.005873953369909</v>
      </c>
      <c r="V566" s="334">
        <f t="shared" si="360"/>
        <v>2.005873953369909</v>
      </c>
      <c r="W566" s="326">
        <f t="shared" si="361"/>
        <v>2.4208519827251251E-4</v>
      </c>
      <c r="X566" s="326">
        <f t="shared" si="362"/>
        <v>2.1680055671730685</v>
      </c>
      <c r="Y566" s="326">
        <f t="shared" si="342"/>
        <v>34.015015995693922</v>
      </c>
      <c r="Z566" s="107">
        <f>IF(H566&gt;0, rate1(1,$L$52,$L$51,$L$54,U566,$L$53,$L$50,Y566),"")</f>
        <v>2361.9075941852461</v>
      </c>
      <c r="AA566" s="334">
        <f t="shared" si="363"/>
        <v>0.91639314719936094</v>
      </c>
      <c r="AB566" s="334">
        <f t="shared" si="364"/>
        <v>2.8955186107742364E-3</v>
      </c>
      <c r="AC566" s="326">
        <f t="shared" si="365"/>
        <v>2.8955186107742364E-3</v>
      </c>
      <c r="AD566" s="326">
        <f t="shared" si="366"/>
        <v>-6.9072255055035461</v>
      </c>
      <c r="AE566" s="326">
        <f t="shared" si="367"/>
        <v>-90.054761930479387</v>
      </c>
      <c r="AF566" s="326">
        <f t="shared" si="368"/>
        <v>1004.2498961013787</v>
      </c>
      <c r="AG566" s="326">
        <f t="shared" si="369"/>
        <v>1002.8582471593996</v>
      </c>
      <c r="AH566" s="326">
        <f t="shared" si="370"/>
        <v>1.9859946239032742</v>
      </c>
      <c r="AI566" s="326">
        <f t="shared" si="371"/>
        <v>1.2353303307649901</v>
      </c>
      <c r="AJ566" s="326">
        <f t="shared" si="372"/>
        <v>2.8578400491126281</v>
      </c>
      <c r="AK566" s="335">
        <f t="shared" si="373"/>
        <v>0.71603497249173298</v>
      </c>
      <c r="AL566" s="41">
        <f t="shared" si="343"/>
        <v>0.43390518954430263</v>
      </c>
      <c r="AM566" s="8" cm="1">
        <f t="array" ref="AM566">Balance($B$8,$B$11,$B$12,$H$7,B566,AK566,AL566)</f>
        <v>13.012708532856589</v>
      </c>
      <c r="AN566" s="8" cm="1">
        <f t="array" ref="AN566">getStorageByWaterLevel(B565)</f>
        <v>9.1232789902594487</v>
      </c>
    </row>
    <row r="567" spans="2:40" x14ac:dyDescent="0.25">
      <c r="B567" s="326">
        <f t="shared" si="344"/>
        <v>1004.2498961013787</v>
      </c>
      <c r="C567" s="326">
        <f t="shared" si="345"/>
        <v>1002.8582471593996</v>
      </c>
      <c r="D567" s="326">
        <f t="shared" si="346"/>
        <v>1.9859946239032742</v>
      </c>
      <c r="E567" s="326">
        <f t="shared" si="340"/>
        <v>19.465367399254241</v>
      </c>
      <c r="F567" s="326">
        <f t="shared" si="347"/>
        <v>19.465367399254241</v>
      </c>
      <c r="G567" s="326">
        <f t="shared" si="348"/>
        <v>44.360153784286162</v>
      </c>
      <c r="H567" s="311">
        <f t="shared" si="349"/>
        <v>0.02</v>
      </c>
      <c r="I567" s="326">
        <f t="shared" si="350"/>
        <v>1.1133191535832339</v>
      </c>
      <c r="J567" s="326">
        <f t="shared" si="339"/>
        <v>42.18</v>
      </c>
      <c r="K567" s="333">
        <f t="shared" si="351"/>
        <v>1</v>
      </c>
      <c r="L567" s="321">
        <f t="shared" si="352"/>
        <v>2.0059946239032742</v>
      </c>
      <c r="M567" s="321">
        <f t="shared" si="353"/>
        <v>1.9959946239032742</v>
      </c>
      <c r="N567" s="326">
        <f t="shared" si="354"/>
        <v>2.8339532739760642E-2</v>
      </c>
      <c r="O567" s="326">
        <f t="shared" si="355"/>
        <v>1.0016492211610967E-3</v>
      </c>
      <c r="P567" s="330">
        <f t="shared" si="341"/>
        <v>33.904938882858936</v>
      </c>
      <c r="Q567" s="326">
        <f t="shared" si="356"/>
        <v>1.5159592665624544</v>
      </c>
      <c r="R567" s="276">
        <f>IF(H567&gt;0, rate1(1,$L$52,$L$51,$L$54,L567,$L$53,$L$50,P567),"")</f>
        <v>2356.0649930478153</v>
      </c>
      <c r="S567" s="321">
        <f t="shared" si="357"/>
        <v>0.64236904985272325</v>
      </c>
      <c r="T567" s="321">
        <f t="shared" si="358"/>
        <v>7.9242394228156376E-2</v>
      </c>
      <c r="U567" s="326">
        <f t="shared" si="359"/>
        <v>1.9859946239032742</v>
      </c>
      <c r="V567" s="334">
        <f t="shared" si="360"/>
        <v>1.9859946239032742</v>
      </c>
      <c r="W567" s="326">
        <f t="shared" si="361"/>
        <v>2.3731057704567959E-4</v>
      </c>
      <c r="X567" s="326">
        <f t="shared" si="362"/>
        <v>0.86248947079452165</v>
      </c>
      <c r="Y567" s="326">
        <f t="shared" si="342"/>
        <v>33.566060150046205</v>
      </c>
      <c r="Z567" s="107">
        <f>IF(H567&gt;0, rate1(1,$L$52,$L$51,$L$54,U567,$L$53,$L$50,Y567),"")</f>
        <v>2338.0219611073167</v>
      </c>
      <c r="AA567" s="334">
        <f t="shared" si="363"/>
        <v>0.36828968730005374</v>
      </c>
      <c r="AB567" s="334">
        <f t="shared" si="364"/>
        <v>3.7566361079560033E-4</v>
      </c>
      <c r="AC567" s="326">
        <f t="shared" si="365"/>
        <v>7.9242394228156376E-2</v>
      </c>
      <c r="AD567" s="326">
        <f t="shared" si="366"/>
        <v>0.25239015295796813</v>
      </c>
      <c r="AE567" s="326">
        <f t="shared" si="367"/>
        <v>174.33157018492187</v>
      </c>
      <c r="AF567" s="326">
        <f t="shared" si="368"/>
        <v>1004.1989932398903</v>
      </c>
      <c r="AG567" s="326">
        <f t="shared" si="369"/>
        <v>1002.7790047651715</v>
      </c>
      <c r="AH567" s="326">
        <f t="shared" si="370"/>
        <v>2.0061141046237778</v>
      </c>
      <c r="AI567" s="326">
        <f t="shared" si="371"/>
        <v>33.633365149935059</v>
      </c>
      <c r="AJ567" s="326">
        <f t="shared" si="372"/>
        <v>2.8671826505431657</v>
      </c>
      <c r="AK567" s="335">
        <f t="shared" si="373"/>
        <v>0.71608813965132978</v>
      </c>
      <c r="AL567" s="41">
        <f t="shared" si="343"/>
        <v>0.43395729577765429</v>
      </c>
      <c r="AM567" s="8" cm="1">
        <f t="array" ref="AM567">Balance($B$8,$B$11,$B$12,$H$7,B567,AK567,AL567)</f>
        <v>13.046430063357121</v>
      </c>
      <c r="AN567" s="8" cm="1">
        <f t="array" ref="AN567">getStorageByWaterLevel(B566)</f>
        <v>9.2639573406921851</v>
      </c>
    </row>
    <row r="568" spans="2:40" x14ac:dyDescent="0.25">
      <c r="B568" s="326">
        <f t="shared" si="344"/>
        <v>1004.1989932398903</v>
      </c>
      <c r="C568" s="326">
        <f t="shared" si="345"/>
        <v>1002.7790047651715</v>
      </c>
      <c r="D568" s="326">
        <f t="shared" si="346"/>
        <v>2.0061141046237778</v>
      </c>
      <c r="E568" s="326">
        <f t="shared" si="340"/>
        <v>19.465367399254241</v>
      </c>
      <c r="F568" s="326">
        <f t="shared" si="347"/>
        <v>19.465367399254241</v>
      </c>
      <c r="G568" s="326">
        <f t="shared" si="348"/>
        <v>45.708408393850505</v>
      </c>
      <c r="H568" s="311">
        <f t="shared" si="349"/>
        <v>0.02</v>
      </c>
      <c r="I568" s="326">
        <f t="shared" si="350"/>
        <v>1.1359907797750566</v>
      </c>
      <c r="J568" s="326">
        <f t="shared" si="339"/>
        <v>42.18</v>
      </c>
      <c r="K568" s="333">
        <f t="shared" si="351"/>
        <v>1</v>
      </c>
      <c r="L568" s="321">
        <f t="shared" si="352"/>
        <v>2.0261141046237778</v>
      </c>
      <c r="M568" s="321">
        <f t="shared" si="353"/>
        <v>2.016114104623778</v>
      </c>
      <c r="N568" s="326">
        <f t="shared" si="354"/>
        <v>2.862834506191847E-2</v>
      </c>
      <c r="O568" s="326">
        <f t="shared" si="355"/>
        <v>1.0016492211610967E-3</v>
      </c>
      <c r="P568" s="330">
        <f t="shared" si="341"/>
        <v>34.360461672996777</v>
      </c>
      <c r="Q568" s="326">
        <f t="shared" si="356"/>
        <v>2.8506794733863217</v>
      </c>
      <c r="R568" s="276">
        <f>IF(H568&gt;0, rate1(1,$L$52,$L$51,$L$54,L568,$L$53,$L$50,P568),"")</f>
        <v>2380.1850780187715</v>
      </c>
      <c r="S568" s="321">
        <f t="shared" si="357"/>
        <v>1.1956993763391304</v>
      </c>
      <c r="T568" s="321">
        <f t="shared" si="358"/>
        <v>-0.14628735971190823</v>
      </c>
      <c r="U568" s="326">
        <f t="shared" si="359"/>
        <v>2.0061141046237778</v>
      </c>
      <c r="V568" s="334">
        <f t="shared" si="360"/>
        <v>2.0061141046237778</v>
      </c>
      <c r="W568" s="326">
        <f t="shared" si="361"/>
        <v>2.4214316855797335E-4</v>
      </c>
      <c r="X568" s="326">
        <f t="shared" si="362"/>
        <v>2.1839360361806825</v>
      </c>
      <c r="Y568" s="326">
        <f t="shared" si="342"/>
        <v>34.020448704301167</v>
      </c>
      <c r="Z568" s="107">
        <f>IF(H568&gt;0, rate1(1,$L$52,$L$51,$L$54,U568,$L$53,$L$50,Y568),"")</f>
        <v>2362.1957166756933</v>
      </c>
      <c r="AA568" s="334">
        <f t="shared" si="363"/>
        <v>0.92301419295489895</v>
      </c>
      <c r="AB568" s="334">
        <f t="shared" si="364"/>
        <v>3.1452962286427312E-3</v>
      </c>
      <c r="AC568" s="326">
        <f t="shared" si="365"/>
        <v>3.1452962286427312E-3</v>
      </c>
      <c r="AD568" s="326">
        <f t="shared" si="366"/>
        <v>6.3587015486393366</v>
      </c>
      <c r="AE568" s="326">
        <f t="shared" si="367"/>
        <v>148.23358591131475</v>
      </c>
      <c r="AF568" s="326">
        <f t="shared" si="368"/>
        <v>1004.2244762887236</v>
      </c>
      <c r="AG568" s="326">
        <f t="shared" si="369"/>
        <v>1002.7758594689428</v>
      </c>
      <c r="AH568" s="326">
        <f t="shared" si="370"/>
        <v>2.0262357956609258</v>
      </c>
      <c r="AI568" s="326">
        <f t="shared" si="371"/>
        <v>1.3214502761528217</v>
      </c>
      <c r="AJ568" s="326">
        <f t="shared" si="372"/>
        <v>2.8675497200643192</v>
      </c>
      <c r="AK568" s="335">
        <f t="shared" si="373"/>
        <v>0.7175801209016639</v>
      </c>
      <c r="AL568" s="41">
        <f t="shared" si="343"/>
        <v>0.43537595111967853</v>
      </c>
      <c r="AM568" s="8" cm="1">
        <f t="array" ref="AM568">Balance($B$8,$B$11,$B$12,$H$7,B568,AK568,AL568)</f>
        <v>13.076537621633848</v>
      </c>
      <c r="AN568" s="8" cm="1">
        <f t="array" ref="AN568">getStorageByWaterLevel(B567)</f>
        <v>9.2887957165596173</v>
      </c>
    </row>
    <row r="569" spans="2:40" x14ac:dyDescent="0.25">
      <c r="B569" s="326">
        <f t="shared" si="344"/>
        <v>1004.2244762887236</v>
      </c>
      <c r="C569" s="326">
        <f t="shared" si="345"/>
        <v>1002.7758594689428</v>
      </c>
      <c r="D569" s="326">
        <f t="shared" si="346"/>
        <v>2.0262357956609258</v>
      </c>
      <c r="E569" s="326">
        <f t="shared" si="340"/>
        <v>19.465367399254241</v>
      </c>
      <c r="F569" s="326">
        <f t="shared" si="347"/>
        <v>19.465367399254241</v>
      </c>
      <c r="G569" s="326">
        <f t="shared" si="348"/>
        <v>44.376382469709007</v>
      </c>
      <c r="H569" s="311">
        <f t="shared" si="349"/>
        <v>0.02</v>
      </c>
      <c r="I569" s="326">
        <f t="shared" si="350"/>
        <v>1.1588934558246364</v>
      </c>
      <c r="J569" s="326">
        <f t="shared" si="339"/>
        <v>42.18</v>
      </c>
      <c r="K569" s="333">
        <f t="shared" si="351"/>
        <v>-1</v>
      </c>
      <c r="L569" s="321">
        <f t="shared" si="352"/>
        <v>2.0062357956609258</v>
      </c>
      <c r="M569" s="321">
        <f t="shared" si="353"/>
        <v>2.0162357956609256</v>
      </c>
      <c r="N569" s="326">
        <f t="shared" si="354"/>
        <v>-2.8282041162013272E-2</v>
      </c>
      <c r="O569" s="326">
        <f t="shared" si="355"/>
        <v>1.0016492211610967E-3</v>
      </c>
      <c r="P569" s="330">
        <f t="shared" si="341"/>
        <v>34.136951708929594</v>
      </c>
      <c r="Q569" s="326">
        <f t="shared" si="356"/>
        <v>2.8588340131132526</v>
      </c>
      <c r="R569" s="276">
        <f>IF(H569&gt;0, rate1(1,$L$52,$L$51,$L$54,L569,$L$53,$L$50,P569),"")</f>
        <v>2368.3692005548869</v>
      </c>
      <c r="S569" s="321">
        <f t="shared" si="357"/>
        <v>1.2051021968706441</v>
      </c>
      <c r="T569" s="321">
        <f t="shared" si="358"/>
        <v>0.13789243408177859</v>
      </c>
      <c r="U569" s="326">
        <f t="shared" si="359"/>
        <v>2.0262357956609258</v>
      </c>
      <c r="V569" s="334">
        <f t="shared" si="360"/>
        <v>2.0262357956609258</v>
      </c>
      <c r="W569" s="326">
        <f t="shared" si="361"/>
        <v>2.4702500971995889E-4</v>
      </c>
      <c r="X569" s="326">
        <f t="shared" si="362"/>
        <v>3.5323056011317249</v>
      </c>
      <c r="Y569" s="326">
        <f t="shared" si="342"/>
        <v>34.476412073039107</v>
      </c>
      <c r="Z569" s="107">
        <f>IF(H569&gt;0, rate1(1,$L$52,$L$51,$L$54,U569,$L$53,$L$50,Y569),"")</f>
        <v>2386.3004056059876</v>
      </c>
      <c r="AA569" s="334">
        <f t="shared" si="363"/>
        <v>1.4778062441379241</v>
      </c>
      <c r="AB569" s="334">
        <f t="shared" si="364"/>
        <v>-5.1699828696389412E-4</v>
      </c>
      <c r="AC569" s="326">
        <f t="shared" si="365"/>
        <v>0.13789243408177859</v>
      </c>
      <c r="AD569" s="326">
        <f t="shared" si="366"/>
        <v>-0.14504059003076836</v>
      </c>
      <c r="AE569" s="326">
        <f t="shared" si="367"/>
        <v>-92.226982444420983</v>
      </c>
      <c r="AF569" s="326">
        <f t="shared" si="368"/>
        <v>1004.0583018134798</v>
      </c>
      <c r="AG569" s="326">
        <f t="shared" si="369"/>
        <v>1002.637967034861</v>
      </c>
      <c r="AH569" s="326">
        <f t="shared" si="370"/>
        <v>2.0063587132240195</v>
      </c>
      <c r="AI569" s="326">
        <f t="shared" si="371"/>
        <v>58.222524617138099</v>
      </c>
      <c r="AJ569" s="326">
        <f t="shared" si="372"/>
        <v>2.8837226435690799</v>
      </c>
      <c r="AK569" s="335">
        <f t="shared" si="373"/>
        <v>0.71764052229055841</v>
      </c>
      <c r="AL569" s="41">
        <f t="shared" si="343"/>
        <v>0.43543168989232667</v>
      </c>
      <c r="AM569" s="8" cm="1">
        <f t="array" ref="AM569">Balance($B$8,$B$11,$B$12,$H$7,B569,AK569,AL569)</f>
        <v>13.046829061072518</v>
      </c>
      <c r="AN569" s="8" cm="1">
        <f t="array" ref="AN569">getStorageByWaterLevel(B568)</f>
        <v>9.3297920049978948</v>
      </c>
    </row>
    <row r="570" spans="2:40" x14ac:dyDescent="0.25">
      <c r="B570" s="326">
        <f t="shared" si="344"/>
        <v>1004.0583018134798</v>
      </c>
      <c r="C570" s="326">
        <f t="shared" si="345"/>
        <v>1002.637967034861</v>
      </c>
      <c r="D570" s="326">
        <f t="shared" si="346"/>
        <v>2.0063587132240195</v>
      </c>
      <c r="E570" s="326">
        <f t="shared" si="340"/>
        <v>19.465367399254241</v>
      </c>
      <c r="F570" s="326">
        <f t="shared" si="347"/>
        <v>19.465367399254241</v>
      </c>
      <c r="G570" s="326">
        <f t="shared" si="348"/>
        <v>43.070346994168361</v>
      </c>
      <c r="H570" s="311">
        <f t="shared" si="349"/>
        <v>0.02</v>
      </c>
      <c r="I570" s="326">
        <f t="shared" si="350"/>
        <v>1.1362678228950245</v>
      </c>
      <c r="J570" s="326">
        <f t="shared" si="339"/>
        <v>42.18</v>
      </c>
      <c r="K570" s="333">
        <f t="shared" si="351"/>
        <v>-1</v>
      </c>
      <c r="L570" s="321">
        <f t="shared" si="352"/>
        <v>1.9863587132240195</v>
      </c>
      <c r="M570" s="321">
        <f t="shared" si="353"/>
        <v>1.9963587132240195</v>
      </c>
      <c r="N570" s="326">
        <f t="shared" si="354"/>
        <v>-2.8006305589721059E-2</v>
      </c>
      <c r="O570" s="326">
        <f t="shared" si="355"/>
        <v>1.0016492211610967E-3</v>
      </c>
      <c r="P570" s="330">
        <f t="shared" si="341"/>
        <v>33.687646290712877</v>
      </c>
      <c r="Q570" s="326">
        <f t="shared" si="356"/>
        <v>1.5398753645075303</v>
      </c>
      <c r="R570" s="276">
        <f>IF(H570&gt;0, rate1(1,$L$52,$L$51,$L$54,L570,$L$53,$L$50,P570),"")</f>
        <v>2344.5054018461046</v>
      </c>
      <c r="S570" s="321">
        <f t="shared" si="357"/>
        <v>0.65572037058141597</v>
      </c>
      <c r="T570" s="321">
        <f t="shared" si="358"/>
        <v>-8.1347553548311372E-2</v>
      </c>
      <c r="U570" s="326">
        <f t="shared" si="359"/>
        <v>2.0063587132240195</v>
      </c>
      <c r="V570" s="334">
        <f t="shared" si="360"/>
        <v>2.0063587132240195</v>
      </c>
      <c r="W570" s="326">
        <f t="shared" si="361"/>
        <v>2.4220222194104579E-4</v>
      </c>
      <c r="X570" s="326">
        <f t="shared" si="362"/>
        <v>2.2001661052988055</v>
      </c>
      <c r="Y570" s="326">
        <f t="shared" si="342"/>
        <v>34.025982470432311</v>
      </c>
      <c r="Z570" s="107">
        <f>IF(H570&gt;0, rate1(1,$L$52,$L$51,$L$54,U570,$L$53,$L$50,Y570),"")</f>
        <v>2362.4891763829933</v>
      </c>
      <c r="AA570" s="334">
        <f t="shared" si="363"/>
        <v>0.92975813019746301</v>
      </c>
      <c r="AB570" s="334">
        <f t="shared" si="364"/>
        <v>3.4481175205318629E-3</v>
      </c>
      <c r="AC570" s="326">
        <f t="shared" si="365"/>
        <v>3.4481175205318629E-3</v>
      </c>
      <c r="AD570" s="326">
        <f t="shared" si="366"/>
        <v>-5.8002663426956094</v>
      </c>
      <c r="AE570" s="326">
        <f t="shared" si="367"/>
        <v>-80.02269254724483</v>
      </c>
      <c r="AF570" s="326">
        <f t="shared" si="368"/>
        <v>1004.0268473903695</v>
      </c>
      <c r="AG570" s="326">
        <f t="shared" si="369"/>
        <v>1002.6345189173405</v>
      </c>
      <c r="AH570" s="326">
        <f t="shared" si="370"/>
        <v>1.9864794373747283</v>
      </c>
      <c r="AI570" s="326">
        <f t="shared" si="371"/>
        <v>1.4707227877644278</v>
      </c>
      <c r="AJ570" s="326">
        <f t="shared" si="372"/>
        <v>2.8841311776767924</v>
      </c>
      <c r="AK570" s="335">
        <f t="shared" si="373"/>
        <v>0.72022422731132063</v>
      </c>
      <c r="AL570" s="41">
        <f t="shared" si="343"/>
        <v>0.43788751598067754</v>
      </c>
      <c r="AM570" s="8" cm="1">
        <f t="array" ref="AM570">Balance($B$8,$B$11,$B$12,$H$7,B570,AK570,AL570)</f>
        <v>13.1866930573287</v>
      </c>
      <c r="AN570" s="8" cm="1">
        <f t="array" ref="AN570">getStorageByWaterLevel(B569)</f>
        <v>9.3092571164981948</v>
      </c>
    </row>
    <row r="571" spans="2:40" x14ac:dyDescent="0.25">
      <c r="B571" s="326">
        <f t="shared" si="344"/>
        <v>1004.0268473903695</v>
      </c>
      <c r="C571" s="326">
        <f t="shared" si="345"/>
        <v>1002.6345189173405</v>
      </c>
      <c r="D571" s="326">
        <f t="shared" si="346"/>
        <v>1.9864794373747283</v>
      </c>
      <c r="E571" s="326">
        <f t="shared" si="340"/>
        <v>19.465367399254241</v>
      </c>
      <c r="F571" s="326">
        <f t="shared" si="347"/>
        <v>19.465367399254241</v>
      </c>
      <c r="G571" s="326">
        <f t="shared" si="348"/>
        <v>44.392326381446267</v>
      </c>
      <c r="H571" s="311">
        <f t="shared" si="349"/>
        <v>0.02</v>
      </c>
      <c r="I571" s="326">
        <f t="shared" si="350"/>
        <v>1.1138627784232085</v>
      </c>
      <c r="J571" s="326">
        <f t="shared" si="339"/>
        <v>42.18</v>
      </c>
      <c r="K571" s="333">
        <f t="shared" si="351"/>
        <v>1</v>
      </c>
      <c r="L571" s="321">
        <f t="shared" si="352"/>
        <v>2.0064794373747281</v>
      </c>
      <c r="M571" s="321">
        <f t="shared" si="353"/>
        <v>1.9964794373747283</v>
      </c>
      <c r="N571" s="326">
        <f t="shared" si="354"/>
        <v>2.8346491596363599E-2</v>
      </c>
      <c r="O571" s="326">
        <f t="shared" si="355"/>
        <v>1.0016492211610967E-3</v>
      </c>
      <c r="P571" s="330">
        <f t="shared" si="341"/>
        <v>33.91589757056456</v>
      </c>
      <c r="Q571" s="326">
        <f t="shared" si="356"/>
        <v>1.5478073518334412</v>
      </c>
      <c r="R571" s="276">
        <f>IF(H571&gt;0, rate1(1,$L$52,$L$51,$L$54,L571,$L$53,$L$50,P571),"")</f>
        <v>2356.6470517223424</v>
      </c>
      <c r="S571" s="321">
        <f t="shared" si="357"/>
        <v>0.65570229409737468</v>
      </c>
      <c r="T571" s="321">
        <f t="shared" si="358"/>
        <v>8.2331340320869251E-2</v>
      </c>
      <c r="U571" s="326">
        <f t="shared" si="359"/>
        <v>1.9864794373747281</v>
      </c>
      <c r="V571" s="334">
        <f t="shared" si="360"/>
        <v>1.9864794373747281</v>
      </c>
      <c r="W571" s="326">
        <f t="shared" si="361"/>
        <v>2.3742645390090189E-4</v>
      </c>
      <c r="X571" s="326">
        <f t="shared" si="362"/>
        <v>0.89401927407460136</v>
      </c>
      <c r="Y571" s="326">
        <f t="shared" si="342"/>
        <v>33.57699141729978</v>
      </c>
      <c r="Z571" s="107">
        <f>IF(H571&gt;0, rate1(1,$L$52,$L$51,$L$54,U571,$L$53,$L$50,Y571),"")</f>
        <v>2338.6053075669925</v>
      </c>
      <c r="AA571" s="334">
        <f t="shared" si="363"/>
        <v>0.38165793233592837</v>
      </c>
      <c r="AB571" s="334">
        <f t="shared" si="364"/>
        <v>3.8397266871690379E-4</v>
      </c>
      <c r="AC571" s="326">
        <f t="shared" si="365"/>
        <v>8.2331340320869251E-2</v>
      </c>
      <c r="AD571" s="326">
        <f t="shared" si="366"/>
        <v>0.24292086005224944</v>
      </c>
      <c r="AE571" s="326">
        <f t="shared" si="367"/>
        <v>140.90056884997327</v>
      </c>
      <c r="AF571" s="326">
        <f t="shared" si="368"/>
        <v>1003.972862541645</v>
      </c>
      <c r="AG571" s="326">
        <f t="shared" si="369"/>
        <v>1002.5521875770197</v>
      </c>
      <c r="AH571" s="326">
        <f t="shared" si="370"/>
        <v>2.0065989714732457</v>
      </c>
      <c r="AI571" s="326">
        <f t="shared" si="371"/>
        <v>34.93579586332109</v>
      </c>
      <c r="AJ571" s="326">
        <f t="shared" si="372"/>
        <v>2.8938355654166039</v>
      </c>
      <c r="AK571" s="335">
        <f t="shared" si="373"/>
        <v>0.72028757185212189</v>
      </c>
      <c r="AL571" s="41">
        <f t="shared" si="343"/>
        <v>0.43794955106786543</v>
      </c>
      <c r="AM571" s="8" cm="1">
        <f t="array" ref="AM571">Balance($B$8,$B$11,$B$12,$H$7,B571,AK571,AL571)</f>
        <v>13.220982251257567</v>
      </c>
      <c r="AN571" s="8" cm="1">
        <f t="array" ref="AN571">getStorageByWaterLevel(B570)</f>
        <v>9.4435718339481838</v>
      </c>
    </row>
    <row r="572" spans="2:40" x14ac:dyDescent="0.25">
      <c r="B572" s="326">
        <f t="shared" si="344"/>
        <v>1003.972862541645</v>
      </c>
      <c r="C572" s="326">
        <f t="shared" si="345"/>
        <v>1002.5521875770197</v>
      </c>
      <c r="D572" s="326">
        <f t="shared" si="346"/>
        <v>2.0065989714732457</v>
      </c>
      <c r="E572" s="326">
        <f t="shared" si="340"/>
        <v>19.465367399254241</v>
      </c>
      <c r="F572" s="326">
        <f t="shared" si="347"/>
        <v>19.465367399254241</v>
      </c>
      <c r="G572" s="326">
        <f t="shared" si="348"/>
        <v>45.741233141369186</v>
      </c>
      <c r="H572" s="311">
        <f t="shared" si="349"/>
        <v>0.02</v>
      </c>
      <c r="I572" s="326">
        <f t="shared" si="350"/>
        <v>1.136539971700222</v>
      </c>
      <c r="J572" s="326">
        <f t="shared" si="339"/>
        <v>42.18</v>
      </c>
      <c r="K572" s="333">
        <f t="shared" si="351"/>
        <v>1</v>
      </c>
      <c r="L572" s="321">
        <f t="shared" si="352"/>
        <v>2.0265989714732457</v>
      </c>
      <c r="M572" s="321">
        <f t="shared" si="353"/>
        <v>2.016598971473246</v>
      </c>
      <c r="N572" s="326">
        <f t="shared" si="354"/>
        <v>2.8635305858589089E-2</v>
      </c>
      <c r="O572" s="326">
        <f t="shared" si="355"/>
        <v>1.0016492211610967E-3</v>
      </c>
      <c r="P572" s="330">
        <f t="shared" si="341"/>
        <v>34.371458248277328</v>
      </c>
      <c r="Q572" s="326">
        <f t="shared" si="356"/>
        <v>2.8831763469697478</v>
      </c>
      <c r="R572" s="276">
        <f>IF(H572&gt;0, rate1(1,$L$52,$L$51,$L$54,L572,$L$53,$L$50,P572),"")</f>
        <v>2380.7654688344505</v>
      </c>
      <c r="S572" s="321">
        <f t="shared" si="357"/>
        <v>1.2090351688709116</v>
      </c>
      <c r="T572" s="321">
        <f t="shared" si="358"/>
        <v>-0.13698798155956549</v>
      </c>
      <c r="U572" s="326">
        <f t="shared" si="359"/>
        <v>2.0065989714732457</v>
      </c>
      <c r="V572" s="334">
        <f t="shared" si="360"/>
        <v>2.0065989714732457</v>
      </c>
      <c r="W572" s="326">
        <f t="shared" si="361"/>
        <v>2.4226023207329916E-4</v>
      </c>
      <c r="X572" s="326">
        <f t="shared" si="362"/>
        <v>2.2161113764473512</v>
      </c>
      <c r="Y572" s="326">
        <f t="shared" si="342"/>
        <v>34.031418038190282</v>
      </c>
      <c r="Z572" s="107">
        <f>IF(H572&gt;0, rate1(1,$L$52,$L$51,$L$54,U572,$L$53,$L$50,Y572),"")</f>
        <v>2362.7774066049096</v>
      </c>
      <c r="AA572" s="334">
        <f t="shared" si="363"/>
        <v>0.93638212818077748</v>
      </c>
      <c r="AB572" s="334">
        <f t="shared" si="364"/>
        <v>3.8080530697680269E-3</v>
      </c>
      <c r="AC572" s="326">
        <f t="shared" si="365"/>
        <v>3.8080530697680269E-3</v>
      </c>
      <c r="AD572" s="326">
        <f t="shared" si="366"/>
        <v>5.2520276460375932</v>
      </c>
      <c r="AE572" s="326">
        <f t="shared" si="367"/>
        <v>116.30234643676505</v>
      </c>
      <c r="AF572" s="326">
        <f t="shared" si="368"/>
        <v>1003.9976897944338</v>
      </c>
      <c r="AG572" s="326">
        <f t="shared" si="369"/>
        <v>1002.54837952395</v>
      </c>
      <c r="AH572" s="326">
        <f t="shared" si="370"/>
        <v>2.0267207156562774</v>
      </c>
      <c r="AI572" s="326">
        <f t="shared" si="371"/>
        <v>1.5995078556109656</v>
      </c>
      <c r="AJ572" s="326">
        <f t="shared" si="372"/>
        <v>2.8942798731542738</v>
      </c>
      <c r="AK572" s="335">
        <f t="shared" si="373"/>
        <v>0.72183845310448203</v>
      </c>
      <c r="AL572" s="41">
        <f t="shared" si="343"/>
        <v>0.43942314293738033</v>
      </c>
      <c r="AM572" s="8" cm="1">
        <f t="array" ref="AM572">Balance($B$8,$B$11,$B$12,$H$7,B572,AK572,AL572)</f>
        <v>13.253501752717884</v>
      </c>
      <c r="AN572" s="8" cm="1">
        <f t="array" ref="AN572">getStorageByWaterLevel(B571)</f>
        <v>9.4691039097467673</v>
      </c>
    </row>
    <row r="573" spans="2:40" x14ac:dyDescent="0.25">
      <c r="B573" s="326">
        <f t="shared" si="344"/>
        <v>1003.9976897944338</v>
      </c>
      <c r="C573" s="326">
        <f t="shared" si="345"/>
        <v>1002.54837952395</v>
      </c>
      <c r="D573" s="326">
        <f t="shared" si="346"/>
        <v>2.0267207156562774</v>
      </c>
      <c r="E573" s="326">
        <f t="shared" si="340"/>
        <v>19.465367399254241</v>
      </c>
      <c r="F573" s="326">
        <f t="shared" si="347"/>
        <v>19.465367399254241</v>
      </c>
      <c r="G573" s="326">
        <f t="shared" si="348"/>
        <v>44.408569984354543</v>
      </c>
      <c r="H573" s="311">
        <f t="shared" si="349"/>
        <v>0.02</v>
      </c>
      <c r="I573" s="326">
        <f t="shared" si="350"/>
        <v>1.1594482163870452</v>
      </c>
      <c r="J573" s="326">
        <f t="shared" si="339"/>
        <v>42.18</v>
      </c>
      <c r="K573" s="333">
        <f t="shared" si="351"/>
        <v>-1</v>
      </c>
      <c r="L573" s="321">
        <f t="shared" si="352"/>
        <v>2.0067207156562774</v>
      </c>
      <c r="M573" s="321">
        <f t="shared" si="353"/>
        <v>2.0167207156562776</v>
      </c>
      <c r="N573" s="326">
        <f t="shared" si="354"/>
        <v>-2.8288767394801795E-2</v>
      </c>
      <c r="O573" s="326">
        <f t="shared" si="355"/>
        <v>1.0016492211610967E-3</v>
      </c>
      <c r="P573" s="330">
        <f t="shared" si="341"/>
        <v>34.147931538020387</v>
      </c>
      <c r="Q573" s="326">
        <f t="shared" si="356"/>
        <v>2.8913383725581312</v>
      </c>
      <c r="R573" s="276">
        <f>IF(H573&gt;0, rate1(1,$L$52,$L$51,$L$54,L573,$L$53,$L$50,P573),"")</f>
        <v>2368.9505061689733</v>
      </c>
      <c r="S573" s="321">
        <f t="shared" si="357"/>
        <v>1.2185048864060373</v>
      </c>
      <c r="T573" s="321">
        <f t="shared" si="358"/>
        <v>0.12946514771406128</v>
      </c>
      <c r="U573" s="326">
        <f t="shared" si="359"/>
        <v>2.0267207156562774</v>
      </c>
      <c r="V573" s="334">
        <f t="shared" si="360"/>
        <v>2.0267207156562774</v>
      </c>
      <c r="W573" s="326">
        <f t="shared" si="361"/>
        <v>2.4714326022312605E-4</v>
      </c>
      <c r="X573" s="326">
        <f t="shared" si="362"/>
        <v>3.5651331473607257</v>
      </c>
      <c r="Y573" s="326">
        <f t="shared" si="342"/>
        <v>34.48741923501575</v>
      </c>
      <c r="Z573" s="107">
        <f>IF(H573&gt;0, rate1(1,$L$52,$L$51,$L$54,U573,$L$53,$L$50,Y573),"")</f>
        <v>2386.8804230574774</v>
      </c>
      <c r="AA573" s="334">
        <f t="shared" si="363"/>
        <v>1.4911778155693565</v>
      </c>
      <c r="AB573" s="334">
        <f t="shared" si="364"/>
        <v>-5.0316454120926876E-4</v>
      </c>
      <c r="AC573" s="326">
        <f t="shared" si="365"/>
        <v>0.12946514771406128</v>
      </c>
      <c r="AD573" s="326">
        <f t="shared" si="366"/>
        <v>-0.15448173004963706</v>
      </c>
      <c r="AE573" s="326">
        <f t="shared" si="367"/>
        <v>-81.134231702841021</v>
      </c>
      <c r="AF573" s="326">
        <f t="shared" si="368"/>
        <v>1003.8399358793249</v>
      </c>
      <c r="AG573" s="326">
        <f t="shared" si="369"/>
        <v>1002.4189143762359</v>
      </c>
      <c r="AH573" s="326">
        <f t="shared" si="370"/>
        <v>2.0068436866062815</v>
      </c>
      <c r="AI573" s="326">
        <f t="shared" si="371"/>
        <v>54.650845332953004</v>
      </c>
      <c r="AJ573" s="326">
        <f t="shared" si="372"/>
        <v>2.9094606635245386</v>
      </c>
      <c r="AK573" s="335">
        <f t="shared" si="373"/>
        <v>0.72191161656621694</v>
      </c>
      <c r="AL573" s="41">
        <f t="shared" si="343"/>
        <v>0.43949061017872998</v>
      </c>
      <c r="AM573" s="8" cm="1">
        <f t="array" ref="AM573">Balance($B$8,$B$11,$B$12,$H$7,B573,AK573,AL573)</f>
        <v>13.224182083720661</v>
      </c>
      <c r="AN573" s="8" cm="1">
        <f t="array" ref="AN573">getStorageByWaterLevel(B572)</f>
        <v>9.5130046205050274</v>
      </c>
    </row>
    <row r="574" spans="2:40" x14ac:dyDescent="0.25">
      <c r="B574" s="326">
        <f t="shared" si="344"/>
        <v>1003.8399358793249</v>
      </c>
      <c r="C574" s="326">
        <f t="shared" si="345"/>
        <v>1002.4189143762359</v>
      </c>
      <c r="D574" s="326">
        <f t="shared" si="346"/>
        <v>2.0068436866062815</v>
      </c>
      <c r="E574" s="326">
        <f t="shared" si="340"/>
        <v>19.465367399254241</v>
      </c>
      <c r="F574" s="326">
        <f t="shared" si="347"/>
        <v>19.465367399254241</v>
      </c>
      <c r="G574" s="326">
        <f t="shared" si="348"/>
        <v>43.101903398852755</v>
      </c>
      <c r="H574" s="311">
        <f t="shared" si="349"/>
        <v>0.02</v>
      </c>
      <c r="I574" s="326">
        <f t="shared" si="350"/>
        <v>1.1368172024712295</v>
      </c>
      <c r="J574" s="326">
        <f t="shared" ref="J574:J637" si="374">$B$7</f>
        <v>42.18</v>
      </c>
      <c r="K574" s="333">
        <f t="shared" si="351"/>
        <v>-1</v>
      </c>
      <c r="L574" s="321">
        <f t="shared" si="352"/>
        <v>1.9868436866062815</v>
      </c>
      <c r="M574" s="321">
        <f t="shared" si="353"/>
        <v>1.9968436866062815</v>
      </c>
      <c r="N574" s="326">
        <f t="shared" si="354"/>
        <v>-2.8013033723039538E-2</v>
      </c>
      <c r="O574" s="326">
        <f t="shared" si="355"/>
        <v>1.0016492211610967E-3</v>
      </c>
      <c r="P574" s="330">
        <f t="shared" si="341"/>
        <v>33.698590964311187</v>
      </c>
      <c r="Q574" s="326">
        <f t="shared" si="356"/>
        <v>1.5717455793964561</v>
      </c>
      <c r="R574" s="276">
        <f>IF(H574&gt;0, rate1(1,$L$52,$L$51,$L$54,L574,$L$53,$L$50,P574),"")</f>
        <v>2345.0884756887094</v>
      </c>
      <c r="S574" s="321">
        <f t="shared" si="357"/>
        <v>0.66912515565792863</v>
      </c>
      <c r="T574" s="321">
        <f t="shared" si="358"/>
        <v>-8.4663534270011068E-2</v>
      </c>
      <c r="U574" s="326">
        <f t="shared" si="359"/>
        <v>2.0068436866062815</v>
      </c>
      <c r="V574" s="334">
        <f t="shared" si="360"/>
        <v>2.0068436866062815</v>
      </c>
      <c r="W574" s="326">
        <f t="shared" si="361"/>
        <v>2.4231932545548673E-4</v>
      </c>
      <c r="X574" s="326">
        <f t="shared" si="362"/>
        <v>2.2323563643297746</v>
      </c>
      <c r="Y574" s="326">
        <f t="shared" si="342"/>
        <v>34.036954661305764</v>
      </c>
      <c r="Z574" s="107">
        <f>IF(H574&gt;0, rate1(1,$L$52,$L$51,$L$54,U574,$L$53,$L$50,Y574),"")</f>
        <v>2363.0709730944823</v>
      </c>
      <c r="AA574" s="334">
        <f t="shared" si="363"/>
        <v>0.94312900552148848</v>
      </c>
      <c r="AB574" s="334">
        <f t="shared" si="364"/>
        <v>4.26085964695142E-3</v>
      </c>
      <c r="AC574" s="326">
        <f t="shared" si="365"/>
        <v>4.26085964695142E-3</v>
      </c>
      <c r="AD574" s="326">
        <f t="shared" si="366"/>
        <v>-4.6938884772488798</v>
      </c>
      <c r="AE574" s="326">
        <f t="shared" si="367"/>
        <v>-67.891157999572329</v>
      </c>
      <c r="AF574" s="326">
        <f t="shared" si="368"/>
        <v>1003.807661985955</v>
      </c>
      <c r="AG574" s="326">
        <f t="shared" si="369"/>
        <v>1002.4146535165889</v>
      </c>
      <c r="AH574" s="326">
        <f t="shared" si="370"/>
        <v>1.9869644643920352</v>
      </c>
      <c r="AI574" s="326">
        <f t="shared" si="371"/>
        <v>1.8169291654124409</v>
      </c>
      <c r="AJ574" s="326">
        <f t="shared" si="372"/>
        <v>2.9099653660704865</v>
      </c>
      <c r="AK574" s="335">
        <f t="shared" si="373"/>
        <v>0.72433858245588956</v>
      </c>
      <c r="AL574" s="41">
        <f t="shared" si="343"/>
        <v>0.44179578283487392</v>
      </c>
      <c r="AM574" s="8" cm="1">
        <f t="array" ref="AM574">Balance($B$8,$B$11,$B$12,$H$7,B574,AK574,AL574)</f>
        <v>13.357764023327864</v>
      </c>
      <c r="AN574" s="8" cm="1">
        <f t="array" ref="AN574">getStorageByWaterLevel(B573)</f>
        <v>9.4928023867100055</v>
      </c>
    </row>
    <row r="575" spans="2:40" x14ac:dyDescent="0.25">
      <c r="B575" s="326">
        <f t="shared" si="344"/>
        <v>1003.807661985955</v>
      </c>
      <c r="C575" s="326">
        <f t="shared" si="345"/>
        <v>1002.4146535165889</v>
      </c>
      <c r="D575" s="326">
        <f t="shared" si="346"/>
        <v>1.9869644643920352</v>
      </c>
      <c r="E575" s="326">
        <f t="shared" ref="E575:E638" si="375">IF(H575&gt;0,IF(AND(C575&lt;$B$6,C575&gt;$K$12),bb2wang($B$6,$K$12,C575,$H$8,$H$9,I575,$H$10,$H$11,$K$10,$K$11,$H$13),E574)," ")</f>
        <v>19.465367399254241</v>
      </c>
      <c r="F575" s="326">
        <f t="shared" si="347"/>
        <v>19.465367399254241</v>
      </c>
      <c r="G575" s="326">
        <f t="shared" si="348"/>
        <v>44.424528711447564</v>
      </c>
      <c r="H575" s="311">
        <f t="shared" si="349"/>
        <v>0.02</v>
      </c>
      <c r="I575" s="326">
        <f t="shared" si="350"/>
        <v>1.1144067754928073</v>
      </c>
      <c r="J575" s="326">
        <f t="shared" si="374"/>
        <v>42.18</v>
      </c>
      <c r="K575" s="333">
        <f t="shared" si="351"/>
        <v>1</v>
      </c>
      <c r="L575" s="321">
        <f t="shared" si="352"/>
        <v>2.006964464392035</v>
      </c>
      <c r="M575" s="321">
        <f t="shared" si="353"/>
        <v>1.9969644643920352</v>
      </c>
      <c r="N575" s="326">
        <f t="shared" si="354"/>
        <v>2.8353453546434704E-2</v>
      </c>
      <c r="O575" s="326">
        <f t="shared" si="355"/>
        <v>1.0016492211610967E-3</v>
      </c>
      <c r="P575" s="330">
        <f t="shared" ref="P575:P641" si="376">IF(H575&gt;0, $C$54*$L$55*$L$55*M575*M575/(($B$19*(B575-C575))^0.333)*1000,"")</f>
        <v>33.926861972505442</v>
      </c>
      <c r="Q575" s="326">
        <f t="shared" si="356"/>
        <v>1.5796849468235123</v>
      </c>
      <c r="R575" s="276">
        <f>IF(H575&gt;0, rate1(1,$L$52,$L$51,$L$54,L575,$L$53,$L$50,P575),"")</f>
        <v>2357.2293251961914</v>
      </c>
      <c r="S575" s="321">
        <f t="shared" si="357"/>
        <v>0.66904139095962734</v>
      </c>
      <c r="T575" s="321">
        <f t="shared" si="358"/>
        <v>8.5670693470239812E-2</v>
      </c>
      <c r="U575" s="326">
        <f t="shared" si="359"/>
        <v>1.986964464392035</v>
      </c>
      <c r="V575" s="334">
        <f t="shared" si="360"/>
        <v>1.986964464392035</v>
      </c>
      <c r="W575" s="326">
        <f t="shared" si="361"/>
        <v>2.3754241010065513E-4</v>
      </c>
      <c r="X575" s="326">
        <f t="shared" si="362"/>
        <v>0.92557836933569604</v>
      </c>
      <c r="Y575" s="326">
        <f t="shared" ref="Y575:Y641" si="377">IF(H575&gt;0, $C$54*$L$55*$L$55*V575*V575/(($B$19*(B575-C575))^0.333)*1000,"")</f>
        <v>33.587928391136508</v>
      </c>
      <c r="Z575" s="107">
        <f>IF(H575&gt;0, rate1(1,$L$52,$L$51,$L$54,U575,$L$53,$L$50,Y575),"")</f>
        <v>2339.1888696689243</v>
      </c>
      <c r="AA575" s="334">
        <f t="shared" si="363"/>
        <v>0.39503197507827009</v>
      </c>
      <c r="AB575" s="334">
        <f t="shared" si="364"/>
        <v>3.9265283505089064E-4</v>
      </c>
      <c r="AC575" s="326">
        <f t="shared" si="365"/>
        <v>8.5670693470239812E-2</v>
      </c>
      <c r="AD575" s="326">
        <f t="shared" si="366"/>
        <v>0.23345206149110462</v>
      </c>
      <c r="AE575" s="326">
        <f t="shared" si="367"/>
        <v>109.5797941423093</v>
      </c>
      <c r="AF575" s="326">
        <f t="shared" si="368"/>
        <v>1003.7503447460311</v>
      </c>
      <c r="AG575" s="326">
        <f t="shared" si="369"/>
        <v>1002.3289828231187</v>
      </c>
      <c r="AH575" s="326">
        <f t="shared" si="370"/>
        <v>2.0070840518863795</v>
      </c>
      <c r="AI575" s="326">
        <f t="shared" si="371"/>
        <v>36.343809469241805</v>
      </c>
      <c r="AJ575" s="326">
        <f t="shared" si="372"/>
        <v>2.9200608687008316</v>
      </c>
      <c r="AK575" s="335">
        <f t="shared" si="373"/>
        <v>0.72441689556125977</v>
      </c>
      <c r="AL575" s="41">
        <f t="shared" si="343"/>
        <v>0.44187242090707102</v>
      </c>
      <c r="AM575" s="8" cm="1">
        <f t="array" ref="AM575">Balance($B$8,$B$11,$B$12,$H$7,B575,AK575,AL575)</f>
        <v>13.392824961702598</v>
      </c>
      <c r="AN575" s="8" cm="1">
        <f t="array" ref="AN575">getStorageByWaterLevel(B574)</f>
        <v>9.6215337850892801</v>
      </c>
    </row>
    <row r="576" spans="2:40" x14ac:dyDescent="0.25">
      <c r="B576" s="326">
        <f t="shared" si="344"/>
        <v>1003.7503447460311</v>
      </c>
      <c r="C576" s="326">
        <f t="shared" si="345"/>
        <v>1002.3289828231187</v>
      </c>
      <c r="D576" s="326">
        <f t="shared" si="346"/>
        <v>2.0070840518863795</v>
      </c>
      <c r="E576" s="326">
        <f t="shared" si="375"/>
        <v>19.465367399254241</v>
      </c>
      <c r="F576" s="326">
        <f t="shared" si="347"/>
        <v>19.465367399254241</v>
      </c>
      <c r="G576" s="326">
        <f t="shared" si="348"/>
        <v>45.774088068099587</v>
      </c>
      <c r="H576" s="311">
        <f t="shared" si="349"/>
        <v>0.02</v>
      </c>
      <c r="I576" s="326">
        <f t="shared" si="350"/>
        <v>1.1370895383299284</v>
      </c>
      <c r="J576" s="326">
        <f t="shared" si="374"/>
        <v>42.18</v>
      </c>
      <c r="K576" s="333">
        <f t="shared" si="351"/>
        <v>1</v>
      </c>
      <c r="L576" s="321">
        <f t="shared" si="352"/>
        <v>2.0270840518863795</v>
      </c>
      <c r="M576" s="321">
        <f t="shared" si="353"/>
        <v>2.0170840518863793</v>
      </c>
      <c r="N576" s="326">
        <f t="shared" si="354"/>
        <v>2.8642269749511229E-2</v>
      </c>
      <c r="O576" s="326">
        <f t="shared" si="355"/>
        <v>1.0016492211610967E-3</v>
      </c>
      <c r="P576" s="330">
        <f t="shared" si="376"/>
        <v>34.382460548654976</v>
      </c>
      <c r="Q576" s="326">
        <f t="shared" si="356"/>
        <v>2.915703175121358</v>
      </c>
      <c r="R576" s="276">
        <f>IF(H576&gt;0, rate1(1,$L$52,$L$51,$L$54,L576,$L$53,$L$50,P576),"")</f>
        <v>2381.3460733389106</v>
      </c>
      <c r="S576" s="321">
        <f t="shared" si="357"/>
        <v>1.2223769093402912</v>
      </c>
      <c r="T576" s="321">
        <f t="shared" si="358"/>
        <v>-0.12880055683156175</v>
      </c>
      <c r="U576" s="326">
        <f t="shared" si="359"/>
        <v>2.0070840518863795</v>
      </c>
      <c r="V576" s="334">
        <f t="shared" si="360"/>
        <v>2.0070840518863795</v>
      </c>
      <c r="W576" s="326">
        <f t="shared" si="361"/>
        <v>2.4237737545806937E-4</v>
      </c>
      <c r="X576" s="326">
        <f t="shared" si="362"/>
        <v>2.2483164520986278</v>
      </c>
      <c r="Y576" s="326">
        <f t="shared" si="377"/>
        <v>34.042393089531394</v>
      </c>
      <c r="Z576" s="107">
        <f>IF(H576&gt;0, rate1(1,$L$52,$L$51,$L$54,U576,$L$53,$L$50,Y576),"")</f>
        <v>2363.3593110586485</v>
      </c>
      <c r="AA576" s="334">
        <f t="shared" si="363"/>
        <v>0.94975595785266465</v>
      </c>
      <c r="AB576" s="334">
        <f t="shared" si="364"/>
        <v>4.8240023115043822E-3</v>
      </c>
      <c r="AC576" s="326">
        <f t="shared" si="365"/>
        <v>4.8240023115043822E-3</v>
      </c>
      <c r="AD576" s="326">
        <f t="shared" si="366"/>
        <v>4.1459349951602595</v>
      </c>
      <c r="AE576" s="326">
        <f t="shared" si="367"/>
        <v>86.468779189120909</v>
      </c>
      <c r="AF576" s="326">
        <f t="shared" si="368"/>
        <v>1003.7741630134692</v>
      </c>
      <c r="AG576" s="326">
        <f t="shared" si="369"/>
        <v>1002.3241588208073</v>
      </c>
      <c r="AH576" s="326">
        <f t="shared" si="370"/>
        <v>2.0272058492331846</v>
      </c>
      <c r="AI576" s="326">
        <f t="shared" si="371"/>
        <v>2.0257460121033972</v>
      </c>
      <c r="AJ576" s="326">
        <f t="shared" si="372"/>
        <v>2.9206235759264159</v>
      </c>
      <c r="AK576" s="335">
        <f t="shared" si="373"/>
        <v>0.72603145216850951</v>
      </c>
      <c r="AL576" s="41">
        <f t="shared" ref="AL576:AL639" si="378">IF(H576&gt;0, AL575+AI575*J575/1000000,"")</f>
        <v>0.44340540279048363</v>
      </c>
      <c r="AM576" s="8" cm="1">
        <f t="array" ref="AM576">Balance($B$8,$B$11,$B$12,$H$7,B576,AK576,AL576)</f>
        <v>13.427960590722249</v>
      </c>
      <c r="AN576" s="8" cm="1">
        <f t="array" ref="AN576">getStorageByWaterLevel(B575)</f>
        <v>9.6479769341704635</v>
      </c>
    </row>
    <row r="577" spans="2:40" x14ac:dyDescent="0.25">
      <c r="B577" s="326">
        <f t="shared" si="344"/>
        <v>1003.7741630134692</v>
      </c>
      <c r="C577" s="326">
        <f t="shared" si="345"/>
        <v>1002.3241588208073</v>
      </c>
      <c r="D577" s="326">
        <f t="shared" si="346"/>
        <v>2.0272058492331846</v>
      </c>
      <c r="E577" s="326">
        <f t="shared" si="375"/>
        <v>19.465367399254241</v>
      </c>
      <c r="F577" s="326">
        <f t="shared" si="347"/>
        <v>19.465367399254241</v>
      </c>
      <c r="G577" s="326">
        <f t="shared" si="348"/>
        <v>44.440787246404632</v>
      </c>
      <c r="H577" s="311">
        <f t="shared" si="349"/>
        <v>0.02</v>
      </c>
      <c r="I577" s="326">
        <f t="shared" si="350"/>
        <v>1.1600033541295489</v>
      </c>
      <c r="J577" s="326">
        <f t="shared" si="374"/>
        <v>42.18</v>
      </c>
      <c r="K577" s="333">
        <f t="shared" si="351"/>
        <v>-1</v>
      </c>
      <c r="L577" s="321">
        <f t="shared" si="352"/>
        <v>2.0072058492331846</v>
      </c>
      <c r="M577" s="321">
        <f t="shared" si="353"/>
        <v>2.0172058492331848</v>
      </c>
      <c r="N577" s="326">
        <f t="shared" si="354"/>
        <v>-2.8295496561828504E-2</v>
      </c>
      <c r="O577" s="326">
        <f t="shared" si="355"/>
        <v>1.0016492211610967E-3</v>
      </c>
      <c r="P577" s="330">
        <f t="shared" si="376"/>
        <v>34.158917087776224</v>
      </c>
      <c r="Q577" s="326">
        <f t="shared" si="356"/>
        <v>2.9238726938716368</v>
      </c>
      <c r="R577" s="276">
        <f>IF(H577&gt;0, rate1(1,$L$52,$L$51,$L$54,L577,$L$53,$L$50,P577),"")</f>
        <v>2369.5320260332815</v>
      </c>
      <c r="S577" s="321">
        <f t="shared" si="357"/>
        <v>1.2319135123382681</v>
      </c>
      <c r="T577" s="321">
        <f t="shared" si="358"/>
        <v>0.1220088311221677</v>
      </c>
      <c r="U577" s="326">
        <f t="shared" si="359"/>
        <v>2.0272058492331846</v>
      </c>
      <c r="V577" s="334">
        <f t="shared" si="360"/>
        <v>2.0272058492331846</v>
      </c>
      <c r="W577" s="326">
        <f t="shared" si="361"/>
        <v>2.4726159112287149E-4</v>
      </c>
      <c r="X577" s="326">
        <f t="shared" si="362"/>
        <v>3.597990875383573</v>
      </c>
      <c r="Y577" s="326">
        <f t="shared" si="377"/>
        <v>34.49843212530611</v>
      </c>
      <c r="Z577" s="107">
        <f>IF(H577&gt;0, rate1(1,$L$52,$L$51,$L$54,U577,$L$53,$L$50,Y577),"")</f>
        <v>2387.46065392528</v>
      </c>
      <c r="AA577" s="334">
        <f t="shared" si="363"/>
        <v>1.5045553764248978</v>
      </c>
      <c r="AB577" s="334">
        <f t="shared" si="364"/>
        <v>-4.9005838145037772E-4</v>
      </c>
      <c r="AC577" s="326">
        <f t="shared" si="365"/>
        <v>0.1220088311221677</v>
      </c>
      <c r="AD577" s="326">
        <f t="shared" si="366"/>
        <v>-0.16392256049051038</v>
      </c>
      <c r="AE577" s="326">
        <f t="shared" si="367"/>
        <v>-67.961228003388158</v>
      </c>
      <c r="AF577" s="326">
        <f t="shared" si="368"/>
        <v>1003.6238586857852</v>
      </c>
      <c r="AG577" s="326">
        <f t="shared" si="369"/>
        <v>1002.2021499896852</v>
      </c>
      <c r="AH577" s="326">
        <f t="shared" si="370"/>
        <v>2.0073288735876935</v>
      </c>
      <c r="AI577" s="326">
        <f t="shared" si="371"/>
        <v>51.490686676396926</v>
      </c>
      <c r="AJ577" s="326">
        <f t="shared" si="372"/>
        <v>2.9349265444476371</v>
      </c>
      <c r="AK577" s="335">
        <f t="shared" si="373"/>
        <v>0.72612417884487113</v>
      </c>
      <c r="AL577" s="41">
        <f t="shared" si="378"/>
        <v>0.44349084875727413</v>
      </c>
      <c r="AM577" s="8" cm="1">
        <f t="array" ref="AM577">Balance($B$8,$B$11,$B$12,$H$7,B577,AK577,AL577)</f>
        <v>13.399309769099954</v>
      </c>
      <c r="AN577" s="8" cm="1">
        <f t="array" ref="AN577">getStorageByWaterLevel(B576)</f>
        <v>9.695028405238272</v>
      </c>
    </row>
    <row r="578" spans="2:40" x14ac:dyDescent="0.25">
      <c r="B578" s="326">
        <f t="shared" si="344"/>
        <v>1003.6238586857852</v>
      </c>
      <c r="C578" s="326">
        <f t="shared" si="345"/>
        <v>1002.2021499896852</v>
      </c>
      <c r="D578" s="326">
        <f t="shared" si="346"/>
        <v>2.0073288735876935</v>
      </c>
      <c r="E578" s="326">
        <f t="shared" si="375"/>
        <v>19.465367399254241</v>
      </c>
      <c r="F578" s="326">
        <f t="shared" si="347"/>
        <v>19.465367399254241</v>
      </c>
      <c r="G578" s="326">
        <f t="shared" si="348"/>
        <v>43.133489121751268</v>
      </c>
      <c r="H578" s="311">
        <f t="shared" si="349"/>
        <v>0.02</v>
      </c>
      <c r="I578" s="326">
        <f t="shared" si="350"/>
        <v>1.1373669568800324</v>
      </c>
      <c r="J578" s="326">
        <f t="shared" si="374"/>
        <v>42.18</v>
      </c>
      <c r="K578" s="333">
        <f t="shared" si="351"/>
        <v>-1</v>
      </c>
      <c r="L578" s="321">
        <f t="shared" si="352"/>
        <v>1.9873288735876935</v>
      </c>
      <c r="M578" s="321">
        <f t="shared" si="353"/>
        <v>1.9973288735876935</v>
      </c>
      <c r="N578" s="326">
        <f t="shared" si="354"/>
        <v>-2.8019764791340496E-2</v>
      </c>
      <c r="O578" s="326">
        <f t="shared" si="355"/>
        <v>1.0016492211610967E-3</v>
      </c>
      <c r="P578" s="330">
        <f t="shared" si="376"/>
        <v>33.709541349023063</v>
      </c>
      <c r="Q578" s="326">
        <f t="shared" si="356"/>
        <v>1.6036453256658305</v>
      </c>
      <c r="R578" s="276">
        <f>IF(H578&gt;0, rate1(1,$L$52,$L$51,$L$54,L578,$L$53,$L$50,P578),"")</f>
        <v>2345.6717649076413</v>
      </c>
      <c r="S578" s="321">
        <f t="shared" si="357"/>
        <v>0.68253578289752115</v>
      </c>
      <c r="T578" s="321">
        <f t="shared" si="358"/>
        <v>-8.8261174903676132E-2</v>
      </c>
      <c r="U578" s="326">
        <f t="shared" si="359"/>
        <v>2.0073288735876935</v>
      </c>
      <c r="V578" s="334">
        <f t="shared" si="360"/>
        <v>2.0073288735876935</v>
      </c>
      <c r="W578" s="326">
        <f t="shared" si="361"/>
        <v>2.4243650886646151E-4</v>
      </c>
      <c r="X578" s="326">
        <f t="shared" si="362"/>
        <v>2.2645763732953483</v>
      </c>
      <c r="Y578" s="326">
        <f t="shared" si="377"/>
        <v>34.04793257094812</v>
      </c>
      <c r="Z578" s="107">
        <f>IF(H578&gt;0, rate1(1,$L$52,$L$51,$L$54,U578,$L$53,$L$50,Y578),"")</f>
        <v>2363.652984341059</v>
      </c>
      <c r="AA578" s="334">
        <f t="shared" si="363"/>
        <v>0.95650577743265575</v>
      </c>
      <c r="AB578" s="334">
        <f t="shared" si="364"/>
        <v>5.5739933847785209E-3</v>
      </c>
      <c r="AC578" s="326">
        <f t="shared" si="365"/>
        <v>5.5739933847785209E-3</v>
      </c>
      <c r="AD578" s="326">
        <f t="shared" si="366"/>
        <v>-3.5880918076824533</v>
      </c>
      <c r="AE578" s="326">
        <f t="shared" si="367"/>
        <v>-53.67758960385008</v>
      </c>
      <c r="AF578" s="326">
        <f t="shared" si="368"/>
        <v>1003.590264927609</v>
      </c>
      <c r="AG578" s="326">
        <f t="shared" si="369"/>
        <v>1002.1965759963003</v>
      </c>
      <c r="AH578" s="326">
        <f t="shared" si="370"/>
        <v>1.9874497050260647</v>
      </c>
      <c r="AI578" s="326">
        <f t="shared" si="371"/>
        <v>2.3762887323657544</v>
      </c>
      <c r="AJ578" s="326">
        <f t="shared" si="372"/>
        <v>2.935586624651072</v>
      </c>
      <c r="AK578" s="335">
        <f t="shared" si="373"/>
        <v>0.72841246549662819</v>
      </c>
      <c r="AL578" s="41">
        <f t="shared" si="378"/>
        <v>0.44566272592128453</v>
      </c>
      <c r="AM578" s="8" cm="1">
        <f t="array" ref="AM578">Balance($B$8,$B$11,$B$12,$H$7,B578,AK578,AL578)</f>
        <v>13.527338645481315</v>
      </c>
      <c r="AN578" s="8" cm="1">
        <f t="array" ref="AN578">getStorageByWaterLevel(B577)</f>
        <v>9.6754622003608759</v>
      </c>
    </row>
    <row r="579" spans="2:40" x14ac:dyDescent="0.25">
      <c r="B579" s="326">
        <f t="shared" si="344"/>
        <v>1003.590264927609</v>
      </c>
      <c r="C579" s="326">
        <f t="shared" si="345"/>
        <v>1002.1965759963003</v>
      </c>
      <c r="D579" s="326">
        <f t="shared" si="346"/>
        <v>1.9874497050260647</v>
      </c>
      <c r="E579" s="326">
        <f t="shared" si="375"/>
        <v>19.465367399254241</v>
      </c>
      <c r="F579" s="326">
        <f t="shared" si="347"/>
        <v>19.465367399254241</v>
      </c>
      <c r="G579" s="326">
        <f t="shared" si="348"/>
        <v>44.456760803322879</v>
      </c>
      <c r="H579" s="311">
        <f t="shared" si="349"/>
        <v>0.02</v>
      </c>
      <c r="I579" s="326">
        <f t="shared" si="350"/>
        <v>1.1149511450469618</v>
      </c>
      <c r="J579" s="326">
        <f t="shared" si="374"/>
        <v>42.18</v>
      </c>
      <c r="K579" s="333">
        <f t="shared" si="351"/>
        <v>1</v>
      </c>
      <c r="L579" s="321">
        <f t="shared" si="352"/>
        <v>2.0074497050260645</v>
      </c>
      <c r="M579" s="321">
        <f t="shared" si="353"/>
        <v>1.9974497050260647</v>
      </c>
      <c r="N579" s="326">
        <f t="shared" si="354"/>
        <v>2.836041859103311E-2</v>
      </c>
      <c r="O579" s="326">
        <f t="shared" si="355"/>
        <v>1.0016492211610967E-3</v>
      </c>
      <c r="P579" s="330">
        <f t="shared" si="376"/>
        <v>33.937832091312721</v>
      </c>
      <c r="Q579" s="326">
        <f t="shared" si="356"/>
        <v>1.6115920804113486</v>
      </c>
      <c r="R579" s="276">
        <f>IF(H579&gt;0, rate1(1,$L$52,$L$51,$L$54,L579,$L$53,$L$50,P579),"")</f>
        <v>2357.8118134906254</v>
      </c>
      <c r="S579" s="321">
        <f t="shared" si="357"/>
        <v>0.68238634467962633</v>
      </c>
      <c r="T579" s="321">
        <f t="shared" si="358"/>
        <v>8.9292189161156318E-2</v>
      </c>
      <c r="U579" s="326">
        <f t="shared" si="359"/>
        <v>1.9874497050260644</v>
      </c>
      <c r="V579" s="334">
        <f t="shared" si="360"/>
        <v>1.9874497050260644</v>
      </c>
      <c r="W579" s="326">
        <f t="shared" si="361"/>
        <v>2.376584456991182E-4</v>
      </c>
      <c r="X579" s="326">
        <f t="shared" si="362"/>
        <v>0.95716678530740751</v>
      </c>
      <c r="Y579" s="326">
        <f t="shared" si="377"/>
        <v>33.598871074187571</v>
      </c>
      <c r="Z579" s="107">
        <f>IF(H579&gt;0, rate1(1,$L$52,$L$51,$L$54,U579,$L$53,$L$50,Y579),"")</f>
        <v>2339.7726474346282</v>
      </c>
      <c r="AA579" s="334">
        <f t="shared" si="363"/>
        <v>0.40841181974608692</v>
      </c>
      <c r="AB579" s="334">
        <f t="shared" si="364"/>
        <v>4.0172953691724165E-4</v>
      </c>
      <c r="AC579" s="326">
        <f t="shared" si="365"/>
        <v>8.9292189161156318E-2</v>
      </c>
      <c r="AD579" s="326">
        <f t="shared" si="366"/>
        <v>0.22398375701040998</v>
      </c>
      <c r="AE579" s="326">
        <f t="shared" si="367"/>
        <v>80.367428358298923</v>
      </c>
      <c r="AF579" s="326">
        <f t="shared" si="368"/>
        <v>1003.5293331570389</v>
      </c>
      <c r="AG579" s="326">
        <f t="shared" si="369"/>
        <v>1002.1072838071392</v>
      </c>
      <c r="AH579" s="326">
        <f t="shared" si="370"/>
        <v>2.0075693459338693</v>
      </c>
      <c r="AI579" s="326">
        <f t="shared" si="371"/>
        <v>37.870787079043254</v>
      </c>
      <c r="AJ579" s="326">
        <f t="shared" si="372"/>
        <v>2.946106287728584</v>
      </c>
      <c r="AK579" s="335">
        <f t="shared" si="373"/>
        <v>0.72851496312081587</v>
      </c>
      <c r="AL579" s="41">
        <f t="shared" si="378"/>
        <v>0.44576295778001573</v>
      </c>
      <c r="AM579" s="8" cm="1">
        <f t="array" ref="AM579">Balance($B$8,$B$11,$B$12,$H$7,B579,AK579,AL579)</f>
        <v>13.563568338971823</v>
      </c>
      <c r="AN579" s="8" cm="1">
        <f t="array" ref="AN579">getStorageByWaterLevel(B578)</f>
        <v>9.7992650820602289</v>
      </c>
    </row>
    <row r="580" spans="2:40" x14ac:dyDescent="0.25">
      <c r="B580" s="326">
        <f t="shared" si="344"/>
        <v>1003.5293331570389</v>
      </c>
      <c r="C580" s="326">
        <f t="shared" si="345"/>
        <v>1002.1072838071392</v>
      </c>
      <c r="D580" s="326">
        <f t="shared" si="346"/>
        <v>2.0075693459338693</v>
      </c>
      <c r="E580" s="326">
        <f t="shared" si="375"/>
        <v>19.465367399254241</v>
      </c>
      <c r="F580" s="326">
        <f t="shared" si="347"/>
        <v>19.465367399254241</v>
      </c>
      <c r="G580" s="326">
        <f t="shared" si="348"/>
        <v>45.806973203368379</v>
      </c>
      <c r="H580" s="311">
        <f t="shared" si="349"/>
        <v>0.02</v>
      </c>
      <c r="I580" s="326">
        <f t="shared" si="350"/>
        <v>1.1376394799197442</v>
      </c>
      <c r="J580" s="326">
        <f t="shared" si="374"/>
        <v>42.18</v>
      </c>
      <c r="K580" s="333">
        <f t="shared" si="351"/>
        <v>1</v>
      </c>
      <c r="L580" s="321">
        <f t="shared" si="352"/>
        <v>2.0275693459338693</v>
      </c>
      <c r="M580" s="321">
        <f t="shared" si="353"/>
        <v>2.0175693459338691</v>
      </c>
      <c r="N580" s="326">
        <f t="shared" si="354"/>
        <v>2.8649236735734274E-2</v>
      </c>
      <c r="O580" s="326">
        <f t="shared" si="355"/>
        <v>1.0016492211610967E-3</v>
      </c>
      <c r="P580" s="330">
        <f t="shared" si="376"/>
        <v>34.393468576756881</v>
      </c>
      <c r="Q580" s="326">
        <f t="shared" si="356"/>
        <v>2.9482599870134862</v>
      </c>
      <c r="R580" s="276">
        <f>IF(H580&gt;0, rate1(1,$L$52,$L$51,$L$54,L580,$L$53,$L$50,P580),"")</f>
        <v>2381.926891552851</v>
      </c>
      <c r="S580" s="321">
        <f t="shared" si="357"/>
        <v>1.2357246020234651</v>
      </c>
      <c r="T580" s="321">
        <f t="shared" si="358"/>
        <v>-0.1215368972513204</v>
      </c>
      <c r="U580" s="326">
        <f t="shared" si="359"/>
        <v>2.0075693459338693</v>
      </c>
      <c r="V580" s="334">
        <f t="shared" si="360"/>
        <v>2.0075693459338693</v>
      </c>
      <c r="W580" s="326">
        <f t="shared" si="361"/>
        <v>2.424945987682392E-4</v>
      </c>
      <c r="X580" s="326">
        <f t="shared" si="362"/>
        <v>2.2805512921575115</v>
      </c>
      <c r="Y580" s="326">
        <f t="shared" si="377"/>
        <v>34.053373860951723</v>
      </c>
      <c r="Z580" s="107">
        <f>IF(H580&gt;0, rate1(1,$L$52,$L$51,$L$54,U580,$L$53,$L$50,Y580),"")</f>
        <v>2363.941430057856</v>
      </c>
      <c r="AA580" s="334">
        <f t="shared" si="363"/>
        <v>0.96313568622531132</v>
      </c>
      <c r="AB580" s="334">
        <f t="shared" si="364"/>
        <v>6.5780309990399934E-3</v>
      </c>
      <c r="AC580" s="326">
        <f t="shared" si="365"/>
        <v>6.5780309990399934E-3</v>
      </c>
      <c r="AD580" s="326">
        <f t="shared" si="366"/>
        <v>3.0404234949514266</v>
      </c>
      <c r="AE580" s="326">
        <f t="shared" si="367"/>
        <v>58.755257539511831</v>
      </c>
      <c r="AF580" s="326">
        <f t="shared" si="368"/>
        <v>1003.5514043627755</v>
      </c>
      <c r="AG580" s="326">
        <f t="shared" si="369"/>
        <v>1002.1007057761401</v>
      </c>
      <c r="AH580" s="326">
        <f t="shared" si="370"/>
        <v>2.0276911964621638</v>
      </c>
      <c r="AI580" s="326">
        <f t="shared" si="371"/>
        <v>2.7616426945629611</v>
      </c>
      <c r="AJ580" s="326">
        <f t="shared" si="372"/>
        <v>2.946873410699296</v>
      </c>
      <c r="AK580" s="335">
        <f t="shared" si="373"/>
        <v>0.7301985756434225</v>
      </c>
      <c r="AL580" s="41">
        <f t="shared" si="378"/>
        <v>0.44736034757900978</v>
      </c>
      <c r="AM580" s="8" cm="1">
        <f t="array" ref="AM580">Balance($B$8,$B$11,$B$12,$H$7,B580,AK580,AL580)</f>
        <v>13.601550066232651</v>
      </c>
      <c r="AN580" s="8" cm="1">
        <f t="array" ref="AN580">getStorageByWaterLevel(B579)</f>
        <v>9.8270432101846339</v>
      </c>
    </row>
    <row r="581" spans="2:40" x14ac:dyDescent="0.25">
      <c r="B581" s="326">
        <f t="shared" si="344"/>
        <v>1003.5514043627755</v>
      </c>
      <c r="C581" s="326">
        <f t="shared" si="345"/>
        <v>1002.1007057761401</v>
      </c>
      <c r="D581" s="326">
        <f t="shared" si="346"/>
        <v>2.0276911964621638</v>
      </c>
      <c r="E581" s="326">
        <f t="shared" si="375"/>
        <v>19.465367399254241</v>
      </c>
      <c r="F581" s="326">
        <f t="shared" si="347"/>
        <v>19.465367399254241</v>
      </c>
      <c r="G581" s="326">
        <f t="shared" si="348"/>
        <v>44.473034284882786</v>
      </c>
      <c r="H581" s="311">
        <f t="shared" si="349"/>
        <v>0.02</v>
      </c>
      <c r="I581" s="326">
        <f t="shared" si="350"/>
        <v>1.1605588693083519</v>
      </c>
      <c r="J581" s="326">
        <f t="shared" si="374"/>
        <v>42.18</v>
      </c>
      <c r="K581" s="333">
        <f t="shared" si="351"/>
        <v>-1</v>
      </c>
      <c r="L581" s="321">
        <f t="shared" si="352"/>
        <v>2.0076911964621638</v>
      </c>
      <c r="M581" s="321">
        <f t="shared" si="353"/>
        <v>2.017691196462164</v>
      </c>
      <c r="N581" s="326">
        <f t="shared" si="354"/>
        <v>-2.8302228664027762E-2</v>
      </c>
      <c r="O581" s="326">
        <f t="shared" si="355"/>
        <v>1.0016492211610967E-3</v>
      </c>
      <c r="P581" s="330">
        <f t="shared" si="376"/>
        <v>34.1699083608206</v>
      </c>
      <c r="Q581" s="326">
        <f t="shared" si="356"/>
        <v>2.956437006221563</v>
      </c>
      <c r="R581" s="276">
        <f>IF(H581&gt;0, rate1(1,$L$52,$L$51,$L$54,L581,$L$53,$L$50,P581),"")</f>
        <v>2370.1137601684545</v>
      </c>
      <c r="S581" s="321">
        <f t="shared" si="357"/>
        <v>1.2453280789368619</v>
      </c>
      <c r="T581" s="321">
        <f t="shared" si="358"/>
        <v>0.11536481590968506</v>
      </c>
      <c r="U581" s="326">
        <f t="shared" si="359"/>
        <v>2.0276911964621638</v>
      </c>
      <c r="V581" s="334">
        <f t="shared" si="360"/>
        <v>2.0276911964621638</v>
      </c>
      <c r="W581" s="326">
        <f t="shared" si="361"/>
        <v>2.4738000247559455E-4</v>
      </c>
      <c r="X581" s="326">
        <f t="shared" si="362"/>
        <v>3.6308788145174873</v>
      </c>
      <c r="Y581" s="326">
        <f t="shared" si="377"/>
        <v>34.509450746533574</v>
      </c>
      <c r="Z581" s="107">
        <f>IF(H581&gt;0, rate1(1,$L$52,$L$51,$L$54,U581,$L$53,$L$50,Y581),"")</f>
        <v>2388.0410982297894</v>
      </c>
      <c r="AA581" s="334">
        <f t="shared" si="363"/>
        <v>1.5179389309956288</v>
      </c>
      <c r="AB581" s="334">
        <f t="shared" si="364"/>
        <v>-4.7762388125576589E-4</v>
      </c>
      <c r="AC581" s="326">
        <f t="shared" si="365"/>
        <v>0.11536481590968506</v>
      </c>
      <c r="AD581" s="326">
        <f t="shared" si="366"/>
        <v>-0.17336308164923764</v>
      </c>
      <c r="AE581" s="326">
        <f t="shared" si="367"/>
        <v>-52.709718660352465</v>
      </c>
      <c r="AF581" s="326">
        <f t="shared" si="368"/>
        <v>1003.4077373182018</v>
      </c>
      <c r="AG581" s="326">
        <f t="shared" si="369"/>
        <v>1001.9853409602305</v>
      </c>
      <c r="AH581" s="326">
        <f t="shared" si="370"/>
        <v>2.0078142742389589</v>
      </c>
      <c r="AI581" s="326">
        <f t="shared" si="371"/>
        <v>48.674801120721547</v>
      </c>
      <c r="AJ581" s="326">
        <f t="shared" si="372"/>
        <v>2.9603941887883853</v>
      </c>
      <c r="AK581" s="335">
        <f t="shared" si="373"/>
        <v>0.73032507813632963</v>
      </c>
      <c r="AL581" s="41">
        <f t="shared" si="378"/>
        <v>0.44747683366786645</v>
      </c>
      <c r="AM581" s="8" cm="1">
        <f t="array" ref="AM581">Balance($B$8,$B$11,$B$12,$H$7,B581,AK581,AL581)</f>
        <v>13.574148302420815</v>
      </c>
      <c r="AN581" s="8" cm="1">
        <f t="array" ref="AN581">getStorageByWaterLevel(B580)</f>
        <v>9.8775269841140769</v>
      </c>
    </row>
    <row r="582" spans="2:40" x14ac:dyDescent="0.25">
      <c r="B582" s="326">
        <f t="shared" si="344"/>
        <v>1003.4077373182018</v>
      </c>
      <c r="C582" s="326">
        <f t="shared" si="345"/>
        <v>1001.9853409602305</v>
      </c>
      <c r="D582" s="326">
        <f t="shared" si="346"/>
        <v>2.0078142742389589</v>
      </c>
      <c r="E582" s="326">
        <f t="shared" si="375"/>
        <v>19.465367399254241</v>
      </c>
      <c r="F582" s="326">
        <f t="shared" si="347"/>
        <v>19.465367399254241</v>
      </c>
      <c r="G582" s="326">
        <f t="shared" si="348"/>
        <v>43.165104191608364</v>
      </c>
      <c r="H582" s="311">
        <f t="shared" si="349"/>
        <v>0.02</v>
      </c>
      <c r="I582" s="326">
        <f t="shared" si="350"/>
        <v>1.1379170863770924</v>
      </c>
      <c r="J582" s="326">
        <f t="shared" si="374"/>
        <v>42.18</v>
      </c>
      <c r="K582" s="333">
        <f t="shared" si="351"/>
        <v>-1</v>
      </c>
      <c r="L582" s="321">
        <f t="shared" si="352"/>
        <v>1.9878142742389588</v>
      </c>
      <c r="M582" s="321">
        <f t="shared" si="353"/>
        <v>1.9978142742389589</v>
      </c>
      <c r="N582" s="326">
        <f t="shared" si="354"/>
        <v>-2.8026498795568067E-2</v>
      </c>
      <c r="O582" s="326">
        <f t="shared" si="355"/>
        <v>1.0016492211610967E-3</v>
      </c>
      <c r="P582" s="330">
        <f t="shared" si="376"/>
        <v>33.720497447476475</v>
      </c>
      <c r="Q582" s="326">
        <f t="shared" si="356"/>
        <v>1.6355746322043316</v>
      </c>
      <c r="R582" s="276">
        <f>IF(H582&gt;0, rate1(1,$L$52,$L$51,$L$54,L582,$L$53,$L$50,P582),"")</f>
        <v>2346.2552695240865</v>
      </c>
      <c r="S582" s="321">
        <f t="shared" si="357"/>
        <v>0.69595225653603332</v>
      </c>
      <c r="T582" s="321">
        <f t="shared" si="358"/>
        <v>-9.2177953620923833E-2</v>
      </c>
      <c r="U582" s="326">
        <f t="shared" si="359"/>
        <v>2.0078142742389589</v>
      </c>
      <c r="V582" s="334">
        <f t="shared" si="360"/>
        <v>2.0078142742389589</v>
      </c>
      <c r="W582" s="326">
        <f t="shared" si="361"/>
        <v>2.4255377222992536E-4</v>
      </c>
      <c r="X582" s="326">
        <f t="shared" si="362"/>
        <v>2.2968261612334331</v>
      </c>
      <c r="Y582" s="326">
        <f t="shared" si="377"/>
        <v>34.058916201987252</v>
      </c>
      <c r="Z582" s="107">
        <f>IF(H582&gt;0, rate1(1,$L$52,$L$51,$L$54,U582,$L$53,$L$50,Y582),"")</f>
        <v>2364.235210143655</v>
      </c>
      <c r="AA582" s="334">
        <f t="shared" si="363"/>
        <v>0.96988845018806813</v>
      </c>
      <c r="AB582" s="334">
        <f t="shared" si="364"/>
        <v>8.0551739696178657E-3</v>
      </c>
      <c r="AC582" s="326">
        <f t="shared" si="365"/>
        <v>8.0551739696178657E-3</v>
      </c>
      <c r="AD582" s="326">
        <f t="shared" si="366"/>
        <v>-2.4828762327710212</v>
      </c>
      <c r="AE582" s="326">
        <f t="shared" si="367"/>
        <v>-37.425268846324549</v>
      </c>
      <c r="AF582" s="326">
        <f t="shared" si="368"/>
        <v>1003.3716556454367</v>
      </c>
      <c r="AG582" s="326">
        <f t="shared" si="369"/>
        <v>1001.9772857862608</v>
      </c>
      <c r="AH582" s="326">
        <f t="shared" si="370"/>
        <v>1.9879351593476278</v>
      </c>
      <c r="AI582" s="326">
        <f t="shared" si="371"/>
        <v>3.4332044233412735</v>
      </c>
      <c r="AJ582" s="326">
        <f t="shared" si="372"/>
        <v>2.9613478566837581</v>
      </c>
      <c r="AK582" s="335">
        <f t="shared" si="373"/>
        <v>0.7324897942353813</v>
      </c>
      <c r="AL582" s="41">
        <f t="shared" si="378"/>
        <v>0.44952993677913849</v>
      </c>
      <c r="AM582" s="8" cm="1">
        <f t="array" ref="AM582">Balance($B$8,$B$11,$B$12,$H$7,B582,AK582,AL582)</f>
        <v>13.697237031397984</v>
      </c>
      <c r="AN582" s="8" cm="1">
        <f t="array" ref="AN582">getStorageByWaterLevel(B581)</f>
        <v>9.8592254024038528</v>
      </c>
    </row>
    <row r="583" spans="2:40" x14ac:dyDescent="0.25">
      <c r="B583" s="326">
        <f t="shared" si="344"/>
        <v>1003.3716556454367</v>
      </c>
      <c r="C583" s="326">
        <f t="shared" si="345"/>
        <v>1001.9772857862608</v>
      </c>
      <c r="D583" s="326">
        <f t="shared" si="346"/>
        <v>1.9879351593476278</v>
      </c>
      <c r="E583" s="326">
        <f t="shared" si="375"/>
        <v>19.465367399254241</v>
      </c>
      <c r="F583" s="326">
        <f t="shared" si="347"/>
        <v>19.465367399254241</v>
      </c>
      <c r="G583" s="326">
        <f t="shared" si="348"/>
        <v>44.489022686129168</v>
      </c>
      <c r="H583" s="311">
        <f t="shared" si="349"/>
        <v>0.02</v>
      </c>
      <c r="I583" s="326">
        <f t="shared" si="350"/>
        <v>1.1154958873406942</v>
      </c>
      <c r="J583" s="326">
        <f t="shared" si="374"/>
        <v>42.18</v>
      </c>
      <c r="K583" s="333">
        <f t="shared" si="351"/>
        <v>1</v>
      </c>
      <c r="L583" s="321">
        <f t="shared" si="352"/>
        <v>2.0079351593476278</v>
      </c>
      <c r="M583" s="321">
        <f t="shared" si="353"/>
        <v>1.9979351593476278</v>
      </c>
      <c r="N583" s="326">
        <f t="shared" si="354"/>
        <v>2.836738673121264E-2</v>
      </c>
      <c r="O583" s="326">
        <f t="shared" si="355"/>
        <v>1.0016492211610967E-3</v>
      </c>
      <c r="P583" s="330">
        <f t="shared" si="376"/>
        <v>33.948807929616912</v>
      </c>
      <c r="Q583" s="326">
        <f t="shared" si="356"/>
        <v>1.6435287814997892</v>
      </c>
      <c r="R583" s="276">
        <f>IF(H583&gt;0, rate1(1,$L$52,$L$51,$L$54,L583,$L$53,$L$50,P583),"")</f>
        <v>2358.3945166267731</v>
      </c>
      <c r="S583" s="321">
        <f t="shared" si="357"/>
        <v>0.69573715949991199</v>
      </c>
      <c r="T583" s="321">
        <f t="shared" si="358"/>
        <v>9.3233162106118039E-2</v>
      </c>
      <c r="U583" s="326">
        <f t="shared" si="359"/>
        <v>1.9879351593476278</v>
      </c>
      <c r="V583" s="334">
        <f t="shared" si="360"/>
        <v>1.9879351593476278</v>
      </c>
      <c r="W583" s="326">
        <f t="shared" si="361"/>
        <v>2.3777456074869363E-4</v>
      </c>
      <c r="X583" s="326">
        <f t="shared" si="362"/>
        <v>0.98878455074348892</v>
      </c>
      <c r="Y583" s="326">
        <f t="shared" si="377"/>
        <v>33.60981946908354</v>
      </c>
      <c r="Z583" s="107">
        <f>IF(H583&gt;0, rate1(1,$L$52,$L$51,$L$54,U583,$L$53,$L$50,Y583),"")</f>
        <v>2340.3566408854858</v>
      </c>
      <c r="AA583" s="334">
        <f t="shared" si="363"/>
        <v>0.4217974705608048</v>
      </c>
      <c r="AB583" s="334">
        <f t="shared" si="364"/>
        <v>4.1123057863360387E-4</v>
      </c>
      <c r="AC583" s="326">
        <f t="shared" si="365"/>
        <v>9.3233162106118039E-2</v>
      </c>
      <c r="AD583" s="326">
        <f t="shared" si="366"/>
        <v>0.21451594634574325</v>
      </c>
      <c r="AE583" s="326">
        <f t="shared" si="367"/>
        <v>53.261654473222947</v>
      </c>
      <c r="AF583" s="326">
        <f t="shared" si="368"/>
        <v>1003.3067898700618</v>
      </c>
      <c r="AG583" s="326">
        <f t="shared" si="369"/>
        <v>1001.8840526241547</v>
      </c>
      <c r="AH583" s="326">
        <f t="shared" si="370"/>
        <v>2.0080548536866702</v>
      </c>
      <c r="AI583" s="326">
        <f t="shared" si="371"/>
        <v>39.532470690896126</v>
      </c>
      <c r="AJ583" s="326">
        <f t="shared" si="372"/>
        <v>2.9723290985423403</v>
      </c>
      <c r="AK583" s="335">
        <f t="shared" si="373"/>
        <v>0.73263798886202591</v>
      </c>
      <c r="AL583" s="41">
        <f t="shared" si="378"/>
        <v>0.44967474934171503</v>
      </c>
      <c r="AM583" s="8" cm="1">
        <f t="array" ref="AM583">Balance($B$8,$B$11,$B$12,$H$7,B583,AK583,AL583)</f>
        <v>13.735567017806623</v>
      </c>
      <c r="AN583" s="8" cm="1">
        <f t="array" ref="AN583">getStorageByWaterLevel(B582)</f>
        <v>9.9786592045384221</v>
      </c>
    </row>
    <row r="584" spans="2:40" x14ac:dyDescent="0.25">
      <c r="B584" s="326">
        <f t="shared" si="344"/>
        <v>1003.3067898700618</v>
      </c>
      <c r="C584" s="326">
        <f t="shared" si="345"/>
        <v>1001.8840526241547</v>
      </c>
      <c r="D584" s="326">
        <f t="shared" si="346"/>
        <v>2.0080548536866702</v>
      </c>
      <c r="E584" s="326">
        <f t="shared" si="375"/>
        <v>19.465367399254241</v>
      </c>
      <c r="F584" s="326">
        <f t="shared" si="347"/>
        <v>19.465367399254241</v>
      </c>
      <c r="G584" s="326">
        <f t="shared" si="348"/>
        <v>45.839888576548667</v>
      </c>
      <c r="H584" s="311">
        <f t="shared" si="349"/>
        <v>0.02</v>
      </c>
      <c r="I584" s="326">
        <f t="shared" si="350"/>
        <v>1.138189796725692</v>
      </c>
      <c r="J584" s="326">
        <f t="shared" si="374"/>
        <v>42.18</v>
      </c>
      <c r="K584" s="333">
        <f t="shared" si="351"/>
        <v>1</v>
      </c>
      <c r="L584" s="321">
        <f t="shared" si="352"/>
        <v>2.0280548536866703</v>
      </c>
      <c r="M584" s="321">
        <f t="shared" si="353"/>
        <v>2.01805485368667</v>
      </c>
      <c r="N584" s="326">
        <f t="shared" si="354"/>
        <v>2.8656206818316043E-2</v>
      </c>
      <c r="O584" s="326">
        <f t="shared" si="355"/>
        <v>1.0016492211610967E-3</v>
      </c>
      <c r="P584" s="330">
        <f t="shared" si="376"/>
        <v>34.404482335216962</v>
      </c>
      <c r="Q584" s="326">
        <f t="shared" si="356"/>
        <v>2.9808468118644313</v>
      </c>
      <c r="R584" s="276">
        <f>IF(H584&gt;0, rate1(1,$L$52,$L$51,$L$54,L584,$L$53,$L$50,P584),"")</f>
        <v>2382.5079234972259</v>
      </c>
      <c r="S584" s="321">
        <f t="shared" si="357"/>
        <v>1.2490782512079186</v>
      </c>
      <c r="T584" s="321">
        <f t="shared" si="358"/>
        <v>-0.11504901242620021</v>
      </c>
      <c r="U584" s="326">
        <f t="shared" si="359"/>
        <v>2.0080548536866702</v>
      </c>
      <c r="V584" s="334">
        <f t="shared" si="360"/>
        <v>2.0080548536866702</v>
      </c>
      <c r="W584" s="326">
        <f t="shared" si="361"/>
        <v>2.4261190205798755E-4</v>
      </c>
      <c r="X584" s="326">
        <f t="shared" si="362"/>
        <v>2.3128159256926395</v>
      </c>
      <c r="Y584" s="326">
        <f t="shared" si="377"/>
        <v>34.064360355085178</v>
      </c>
      <c r="Z584" s="107">
        <f>IF(H584&gt;0, rate1(1,$L$52,$L$51,$L$54,U584,$L$53,$L$50,Y584),"")</f>
        <v>2364.5237636237334</v>
      </c>
      <c r="AA584" s="334">
        <f t="shared" si="363"/>
        <v>0.97652131756475835</v>
      </c>
      <c r="AB584" s="334">
        <f t="shared" si="364"/>
        <v>1.0333284362406367E-2</v>
      </c>
      <c r="AC584" s="326">
        <f t="shared" si="365"/>
        <v>1.0333284362406367E-2</v>
      </c>
      <c r="AD584" s="326">
        <f t="shared" si="366"/>
        <v>1.9354930435053366</v>
      </c>
      <c r="AE584" s="326">
        <f t="shared" si="367"/>
        <v>33.234259856209846</v>
      </c>
      <c r="AF584" s="326">
        <f t="shared" si="368"/>
        <v>1003.3251127925178</v>
      </c>
      <c r="AG584" s="326">
        <f t="shared" si="369"/>
        <v>1001.8737193397923</v>
      </c>
      <c r="AH584" s="326">
        <f t="shared" si="370"/>
        <v>2.0281767574142311</v>
      </c>
      <c r="AI584" s="326">
        <f t="shared" si="371"/>
        <v>4.3371458539530847</v>
      </c>
      <c r="AJ584" s="326">
        <f t="shared" si="372"/>
        <v>2.9735338612795497</v>
      </c>
      <c r="AK584" s="335">
        <f t="shared" si="373"/>
        <v>0.73439674984743197</v>
      </c>
      <c r="AL584" s="41">
        <f t="shared" si="378"/>
        <v>0.451342228955457</v>
      </c>
      <c r="AM584" s="8" cm="1">
        <f t="array" ref="AM584">Balance($B$8,$B$11,$B$12,$H$7,B584,AK584,AL584)</f>
        <v>13.776655430882695</v>
      </c>
      <c r="AN584" s="8" cm="1">
        <f t="array" ref="AN584">getStorageByWaterLevel(B583)</f>
        <v>10.008767683557817</v>
      </c>
    </row>
    <row r="585" spans="2:40" x14ac:dyDescent="0.25">
      <c r="B585" s="326">
        <f t="shared" si="344"/>
        <v>1003.3251127925178</v>
      </c>
      <c r="C585" s="326">
        <f t="shared" si="345"/>
        <v>1001.8737193397923</v>
      </c>
      <c r="D585" s="326">
        <f t="shared" si="346"/>
        <v>2.0281767574142311</v>
      </c>
      <c r="E585" s="326">
        <f t="shared" si="375"/>
        <v>19.465367399254241</v>
      </c>
      <c r="F585" s="326">
        <f t="shared" si="347"/>
        <v>19.465367399254241</v>
      </c>
      <c r="G585" s="326">
        <f t="shared" si="348"/>
        <v>44.505311128873537</v>
      </c>
      <c r="H585" s="311">
        <f t="shared" si="349"/>
        <v>0.02</v>
      </c>
      <c r="I585" s="326">
        <f t="shared" si="350"/>
        <v>1.1611147621803866</v>
      </c>
      <c r="J585" s="326">
        <f t="shared" si="374"/>
        <v>42.18</v>
      </c>
      <c r="K585" s="333">
        <f t="shared" si="351"/>
        <v>-1</v>
      </c>
      <c r="L585" s="321">
        <f t="shared" si="352"/>
        <v>2.0081767574142311</v>
      </c>
      <c r="M585" s="321">
        <f t="shared" si="353"/>
        <v>2.0181767574142313</v>
      </c>
      <c r="N585" s="326">
        <f t="shared" si="354"/>
        <v>-2.8308963702348588E-2</v>
      </c>
      <c r="O585" s="326">
        <f t="shared" si="355"/>
        <v>1.0016492211610967E-3</v>
      </c>
      <c r="P585" s="330">
        <f t="shared" si="376"/>
        <v>34.180905359788987</v>
      </c>
      <c r="Q585" s="326">
        <f t="shared" si="356"/>
        <v>2.9890313388373002</v>
      </c>
      <c r="R585" s="276">
        <f>IF(H585&gt;0, rate1(1,$L$52,$L$51,$L$54,L585,$L$53,$L$50,P585),"")</f>
        <v>2370.6957085956674</v>
      </c>
      <c r="S585" s="321">
        <f t="shared" si="357"/>
        <v>1.258748590489122</v>
      </c>
      <c r="T585" s="321">
        <f t="shared" si="358"/>
        <v>0.10940721898749325</v>
      </c>
      <c r="U585" s="326">
        <f t="shared" si="359"/>
        <v>2.0281767574142311</v>
      </c>
      <c r="V585" s="334">
        <f t="shared" si="360"/>
        <v>2.0281767574142311</v>
      </c>
      <c r="W585" s="326">
        <f t="shared" si="361"/>
        <v>2.4749849433813864E-4</v>
      </c>
      <c r="X585" s="326">
        <f t="shared" si="362"/>
        <v>3.6637969941418618</v>
      </c>
      <c r="Y585" s="326">
        <f t="shared" si="377"/>
        <v>34.520475101333602</v>
      </c>
      <c r="Z585" s="107">
        <f>IF(H585&gt;0, rate1(1,$L$52,$L$51,$L$54,U585,$L$53,$L$50,Y585),"")</f>
        <v>2388.6217559919337</v>
      </c>
      <c r="AA585" s="334">
        <f t="shared" si="363"/>
        <v>1.5313284835904333</v>
      </c>
      <c r="AB585" s="334">
        <f t="shared" si="364"/>
        <v>-4.6581070276089173E-4</v>
      </c>
      <c r="AC585" s="326">
        <f t="shared" si="365"/>
        <v>0.10940721898749325</v>
      </c>
      <c r="AD585" s="326">
        <f t="shared" si="366"/>
        <v>-0.18280329383279795</v>
      </c>
      <c r="AE585" s="326">
        <f t="shared" si="367"/>
        <v>-35.381450354324244</v>
      </c>
      <c r="AF585" s="326">
        <f t="shared" si="368"/>
        <v>1003.1873966098279</v>
      </c>
      <c r="AG585" s="326">
        <f t="shared" si="369"/>
        <v>1001.7643121208048</v>
      </c>
      <c r="AH585" s="326">
        <f t="shared" si="370"/>
        <v>2.0082998886310435</v>
      </c>
      <c r="AI585" s="326">
        <f t="shared" si="371"/>
        <v>46.149836350065769</v>
      </c>
      <c r="AJ585" s="326">
        <f t="shared" si="372"/>
        <v>2.986353260265679</v>
      </c>
      <c r="AK585" s="335">
        <f t="shared" si="373"/>
        <v>0.7345955641301174</v>
      </c>
      <c r="AL585" s="41">
        <f t="shared" si="378"/>
        <v>0.45152516976757673</v>
      </c>
      <c r="AM585" s="8" cm="1">
        <f t="array" ref="AM585">Balance($B$8,$B$11,$B$12,$H$7,B585,AK585,AL585)</f>
        <v>13.75207073693805</v>
      </c>
      <c r="AN585" s="8" cm="1">
        <f t="array" ref="AN585">getStorageByWaterLevel(B584)</f>
        <v>10.063009178588958</v>
      </c>
    </row>
    <row r="586" spans="2:40" x14ac:dyDescent="0.25">
      <c r="B586" s="326">
        <f t="shared" si="344"/>
        <v>1003.1873966098279</v>
      </c>
      <c r="C586" s="326">
        <f t="shared" si="345"/>
        <v>1001.7643121208048</v>
      </c>
      <c r="D586" s="326">
        <f t="shared" si="346"/>
        <v>2.0082998886310435</v>
      </c>
      <c r="E586" s="326">
        <f t="shared" si="375"/>
        <v>19.465367399254241</v>
      </c>
      <c r="F586" s="326">
        <f t="shared" si="347"/>
        <v>19.465367399254241</v>
      </c>
      <c r="G586" s="326">
        <f t="shared" si="348"/>
        <v>43.196748637213759</v>
      </c>
      <c r="H586" s="311">
        <f t="shared" si="349"/>
        <v>0.02</v>
      </c>
      <c r="I586" s="326">
        <f t="shared" si="350"/>
        <v>1.1384675912185231</v>
      </c>
      <c r="J586" s="326">
        <f t="shared" si="374"/>
        <v>42.18</v>
      </c>
      <c r="K586" s="333">
        <f t="shared" si="351"/>
        <v>-1</v>
      </c>
      <c r="L586" s="321">
        <f t="shared" si="352"/>
        <v>1.9882998886310435</v>
      </c>
      <c r="M586" s="321">
        <f t="shared" si="353"/>
        <v>1.9982998886310435</v>
      </c>
      <c r="N586" s="326">
        <f t="shared" si="354"/>
        <v>-2.8033235736668161E-2</v>
      </c>
      <c r="O586" s="326">
        <f t="shared" si="355"/>
        <v>1.0016492211610967E-3</v>
      </c>
      <c r="P586" s="330">
        <f t="shared" si="376"/>
        <v>33.731459262305982</v>
      </c>
      <c r="Q586" s="326">
        <f t="shared" si="356"/>
        <v>1.6675335279460342</v>
      </c>
      <c r="R586" s="276">
        <f>IF(H586&gt;0, rate1(1,$L$52,$L$51,$L$54,L586,$L$53,$L$50,P586),"")</f>
        <v>2346.8389895594805</v>
      </c>
      <c r="S586" s="321">
        <f t="shared" si="357"/>
        <v>0.70937458082062521</v>
      </c>
      <c r="T586" s="321">
        <f t="shared" si="358"/>
        <v>-9.6458306420079423E-2</v>
      </c>
      <c r="U586" s="326">
        <f t="shared" si="359"/>
        <v>2.0082998886310435</v>
      </c>
      <c r="V586" s="334">
        <f t="shared" si="360"/>
        <v>2.0082998886310435</v>
      </c>
      <c r="W586" s="326">
        <f t="shared" si="361"/>
        <v>2.4267111560050125E-4</v>
      </c>
      <c r="X586" s="326">
        <f t="shared" si="362"/>
        <v>2.3291057572275236</v>
      </c>
      <c r="Y586" s="326">
        <f t="shared" si="377"/>
        <v>34.06990555705768</v>
      </c>
      <c r="Z586" s="107">
        <f>IF(H586&gt;0, rate1(1,$L$52,$L$51,$L$54,U586,$L$53,$L$50,Y586),"")</f>
        <v>2364.8176505234519</v>
      </c>
      <c r="AA586" s="334">
        <f t="shared" si="363"/>
        <v>0.98327702805609285</v>
      </c>
      <c r="AB586" s="334">
        <f t="shared" si="364"/>
        <v>1.4511243361196698E-2</v>
      </c>
      <c r="AC586" s="326">
        <f t="shared" si="365"/>
        <v>1.4511243361196698E-2</v>
      </c>
      <c r="AD586" s="326">
        <f t="shared" si="366"/>
        <v>-1.3782416504350226</v>
      </c>
      <c r="AE586" s="326">
        <f t="shared" si="367"/>
        <v>-19.29395077931844</v>
      </c>
      <c r="AF586" s="326">
        <f t="shared" si="368"/>
        <v>1003.1448521307301</v>
      </c>
      <c r="AG586" s="326">
        <f t="shared" si="369"/>
        <v>1001.7498008774436</v>
      </c>
      <c r="AH586" s="326">
        <f t="shared" si="370"/>
        <v>1.9884208274275608</v>
      </c>
      <c r="AI586" s="326">
        <f t="shared" si="371"/>
        <v>6.1833144181401929</v>
      </c>
      <c r="AJ586" s="326">
        <f t="shared" si="372"/>
        <v>2.9880708476040514</v>
      </c>
      <c r="AK586" s="335">
        <f t="shared" si="373"/>
        <v>0.73664947695542371</v>
      </c>
      <c r="AL586" s="41">
        <f t="shared" si="378"/>
        <v>0.45347176986482252</v>
      </c>
      <c r="AM586" s="8" cm="1">
        <f t="array" ref="AM586">Balance($B$8,$B$11,$B$12,$H$7,B586,AK586,AL586)</f>
        <v>13.87074252215193</v>
      </c>
      <c r="AN586" s="8" cm="1">
        <f t="array" ref="AN586">getStorageByWaterLevel(B585)</f>
        <v>10.047672493868454</v>
      </c>
    </row>
    <row r="587" spans="2:40" x14ac:dyDescent="0.25">
      <c r="B587" s="326">
        <f t="shared" si="344"/>
        <v>1003.1448521307301</v>
      </c>
      <c r="C587" s="326">
        <f t="shared" si="345"/>
        <v>1001.7498008774436</v>
      </c>
      <c r="D587" s="326">
        <f t="shared" si="346"/>
        <v>1.9884208274275608</v>
      </c>
      <c r="E587" s="326">
        <f t="shared" si="375"/>
        <v>19.465367399254241</v>
      </c>
      <c r="F587" s="326">
        <f t="shared" si="347"/>
        <v>19.465367399254241</v>
      </c>
      <c r="G587" s="326">
        <f t="shared" si="348"/>
        <v>44.521314388952895</v>
      </c>
      <c r="H587" s="311">
        <f t="shared" si="349"/>
        <v>0.02</v>
      </c>
      <c r="I587" s="326">
        <f t="shared" si="350"/>
        <v>1.1160410026292085</v>
      </c>
      <c r="J587" s="326">
        <f t="shared" si="374"/>
        <v>42.18</v>
      </c>
      <c r="K587" s="333">
        <f t="shared" si="351"/>
        <v>1</v>
      </c>
      <c r="L587" s="321">
        <f t="shared" si="352"/>
        <v>2.0084208274275608</v>
      </c>
      <c r="M587" s="321">
        <f t="shared" si="353"/>
        <v>1.9984208274275608</v>
      </c>
      <c r="N587" s="326">
        <f t="shared" si="354"/>
        <v>2.8374357968023123E-2</v>
      </c>
      <c r="O587" s="326">
        <f t="shared" si="355"/>
        <v>1.0016492211610967E-3</v>
      </c>
      <c r="P587" s="330">
        <f t="shared" si="376"/>
        <v>33.959789490049815</v>
      </c>
      <c r="Q587" s="326">
        <f t="shared" si="356"/>
        <v>1.6754950790212391</v>
      </c>
      <c r="R587" s="276">
        <f>IF(H587&gt;0, rate1(1,$L$52,$L$51,$L$54,L587,$L$53,$L$50,P587),"")</f>
        <v>2358.9774346257323</v>
      </c>
      <c r="S587" s="321">
        <f t="shared" si="357"/>
        <v>0.70909383966767525</v>
      </c>
      <c r="T587" s="321">
        <f t="shared" si="358"/>
        <v>9.7537838097374374E-2</v>
      </c>
      <c r="U587" s="326">
        <f t="shared" si="359"/>
        <v>1.9884208274275608</v>
      </c>
      <c r="V587" s="334">
        <f t="shared" si="360"/>
        <v>1.9884208274275608</v>
      </c>
      <c r="W587" s="326">
        <f t="shared" si="361"/>
        <v>2.3789075530400439E-4</v>
      </c>
      <c r="X587" s="326">
        <f t="shared" si="362"/>
        <v>1.0204316944272449</v>
      </c>
      <c r="Y587" s="326">
        <f t="shared" si="377"/>
        <v>33.62077357845628</v>
      </c>
      <c r="Z587" s="107">
        <f>IF(H587&gt;0, rate1(1,$L$52,$L$51,$L$54,U587,$L$53,$L$50,Y587),"")</f>
        <v>2340.9408500428476</v>
      </c>
      <c r="AA587" s="334">
        <f t="shared" si="363"/>
        <v>0.43518893174854839</v>
      </c>
      <c r="AB587" s="334">
        <f t="shared" si="364"/>
        <v>4.211864261804735E-4</v>
      </c>
      <c r="AC587" s="326">
        <f t="shared" si="365"/>
        <v>9.7537838097374374E-2</v>
      </c>
      <c r="AD587" s="326">
        <f t="shared" si="366"/>
        <v>0.20504862923077624</v>
      </c>
      <c r="AE587" s="326">
        <f t="shared" si="367"/>
        <v>28.260656117046409</v>
      </c>
      <c r="AF587" s="326">
        <f t="shared" si="368"/>
        <v>1003.0756886506008</v>
      </c>
      <c r="AG587" s="326">
        <f t="shared" si="369"/>
        <v>1001.6522630393462</v>
      </c>
      <c r="AH587" s="326">
        <f t="shared" si="370"/>
        <v>2.0085405752155201</v>
      </c>
      <c r="AI587" s="326">
        <f t="shared" si="371"/>
        <v>41.347507892905895</v>
      </c>
      <c r="AJ587" s="326">
        <f t="shared" si="372"/>
        <v>2.9995562664631921</v>
      </c>
      <c r="AK587" s="335">
        <f t="shared" si="373"/>
        <v>0.736916576034089</v>
      </c>
      <c r="AL587" s="41">
        <f t="shared" si="378"/>
        <v>0.45373258206697969</v>
      </c>
      <c r="AM587" s="8" cm="1">
        <f t="array" ref="AM587">Balance($B$8,$B$11,$B$12,$H$7,B587,AK587,AL587)</f>
        <v>13.914348637323254</v>
      </c>
      <c r="AN587" s="8" cm="1">
        <f t="array" ref="AN587">getStorageByWaterLevel(B586)</f>
        <v>10.163230244108682</v>
      </c>
    </row>
    <row r="588" spans="2:40" x14ac:dyDescent="0.25">
      <c r="B588" s="326">
        <f t="shared" si="344"/>
        <v>1003.0756886506008</v>
      </c>
      <c r="C588" s="326">
        <f t="shared" si="345"/>
        <v>1001.6522630393462</v>
      </c>
      <c r="D588" s="326">
        <f t="shared" si="346"/>
        <v>2.0085405752155201</v>
      </c>
      <c r="E588" s="326">
        <f t="shared" si="375"/>
        <v>19.465367399254241</v>
      </c>
      <c r="F588" s="326">
        <f t="shared" si="347"/>
        <v>19.465367399254241</v>
      </c>
      <c r="G588" s="326">
        <f t="shared" si="348"/>
        <v>45.872834217027162</v>
      </c>
      <c r="H588" s="311">
        <f t="shared" si="349"/>
        <v>0.02</v>
      </c>
      <c r="I588" s="326">
        <f t="shared" si="350"/>
        <v>1.1387404890037034</v>
      </c>
      <c r="J588" s="326">
        <f t="shared" si="374"/>
        <v>42.18</v>
      </c>
      <c r="K588" s="333">
        <f t="shared" si="351"/>
        <v>1</v>
      </c>
      <c r="L588" s="321">
        <f t="shared" si="352"/>
        <v>2.0285405752155201</v>
      </c>
      <c r="M588" s="321">
        <f t="shared" si="353"/>
        <v>2.0185405752155203</v>
      </c>
      <c r="N588" s="326">
        <f t="shared" si="354"/>
        <v>2.8663179998310806E-2</v>
      </c>
      <c r="O588" s="326">
        <f t="shared" si="355"/>
        <v>1.0016492211610967E-3</v>
      </c>
      <c r="P588" s="330">
        <f t="shared" si="376"/>
        <v>34.41550182666488</v>
      </c>
      <c r="Q588" s="326">
        <f t="shared" si="356"/>
        <v>3.0134636789061702</v>
      </c>
      <c r="R588" s="276">
        <f>IF(H588&gt;0, rate1(1,$L$52,$L$51,$L$54,L588,$L$53,$L$50,P588),"")</f>
        <v>2383.0891691926663</v>
      </c>
      <c r="S588" s="321">
        <f t="shared" si="357"/>
        <v>1.262437861179184</v>
      </c>
      <c r="T588" s="321">
        <f t="shared" si="358"/>
        <v>-0.10921892088863094</v>
      </c>
      <c r="U588" s="326">
        <f t="shared" si="359"/>
        <v>2.0085405752155201</v>
      </c>
      <c r="V588" s="334">
        <f t="shared" si="360"/>
        <v>2.0085405752155201</v>
      </c>
      <c r="W588" s="326">
        <f t="shared" si="361"/>
        <v>2.4272928538060512E-4</v>
      </c>
      <c r="X588" s="326">
        <f t="shared" si="362"/>
        <v>2.3451103817863554</v>
      </c>
      <c r="Y588" s="326">
        <f t="shared" si="377"/>
        <v>34.075352574561478</v>
      </c>
      <c r="Z588" s="107">
        <f>IF(H588&gt;0, rate1(1,$L$52,$L$51,$L$54,U588,$L$53,$L$50,Y588),"")</f>
        <v>2365.1063117771578</v>
      </c>
      <c r="AA588" s="334">
        <f t="shared" si="363"/>
        <v>0.98991285613507385</v>
      </c>
      <c r="AB588" s="334">
        <f t="shared" si="364"/>
        <v>2.4063232232128192E-2</v>
      </c>
      <c r="AC588" s="326">
        <f t="shared" si="365"/>
        <v>2.4063232232128192E-2</v>
      </c>
      <c r="AD588" s="326">
        <f t="shared" si="366"/>
        <v>0.83114353911678007</v>
      </c>
      <c r="AE588" s="326">
        <f t="shared" si="367"/>
        <v>10.297523010109593</v>
      </c>
      <c r="AF588" s="326">
        <f t="shared" si="368"/>
        <v>1003.080288598367</v>
      </c>
      <c r="AG588" s="326">
        <f t="shared" si="369"/>
        <v>1001.628199807114</v>
      </c>
      <c r="AH588" s="326">
        <f t="shared" si="370"/>
        <v>2.0286625321601068</v>
      </c>
      <c r="AI588" s="326">
        <f t="shared" si="371"/>
        <v>10.09749552941833</v>
      </c>
      <c r="AJ588" s="326">
        <f t="shared" si="372"/>
        <v>3.0023611263324748</v>
      </c>
      <c r="AK588" s="335">
        <f t="shared" si="373"/>
        <v>0.73875742143218881</v>
      </c>
      <c r="AL588" s="41">
        <f t="shared" si="378"/>
        <v>0.45547661994990246</v>
      </c>
      <c r="AM588" s="8" cm="1">
        <f t="array" ref="AM588">Balance($B$8,$B$11,$B$12,$H$7,B588,AK588,AL588)</f>
        <v>13.958841453360682</v>
      </c>
      <c r="AN588" s="8" cm="1">
        <f t="array" ref="AN588">getStorageByWaterLevel(B587)</f>
        <v>10.199062888866445</v>
      </c>
    </row>
    <row r="589" spans="2:40" x14ac:dyDescent="0.25">
      <c r="B589" s="326">
        <f t="shared" si="344"/>
        <v>1003.080288598367</v>
      </c>
      <c r="C589" s="326">
        <f t="shared" si="345"/>
        <v>1001.628199807114</v>
      </c>
      <c r="D589" s="326">
        <f t="shared" si="346"/>
        <v>2.0286625321601068</v>
      </c>
      <c r="E589" s="326">
        <f t="shared" si="375"/>
        <v>19.465367399254241</v>
      </c>
      <c r="F589" s="326">
        <f t="shared" si="347"/>
        <v>19.465367399254241</v>
      </c>
      <c r="G589" s="326">
        <f t="shared" si="348"/>
        <v>44.537617807469942</v>
      </c>
      <c r="H589" s="311">
        <f t="shared" si="349"/>
        <v>0.02</v>
      </c>
      <c r="I589" s="326">
        <f t="shared" si="350"/>
        <v>1.1616710330024034</v>
      </c>
      <c r="J589" s="326">
        <f t="shared" si="374"/>
        <v>42.18</v>
      </c>
      <c r="K589" s="333">
        <f t="shared" si="351"/>
        <v>-1</v>
      </c>
      <c r="L589" s="321">
        <f t="shared" si="352"/>
        <v>2.0086625321601068</v>
      </c>
      <c r="M589" s="321">
        <f t="shared" si="353"/>
        <v>2.018662532160107</v>
      </c>
      <c r="N589" s="326">
        <f t="shared" si="354"/>
        <v>-2.8315701677737337E-2</v>
      </c>
      <c r="O589" s="326">
        <f t="shared" si="355"/>
        <v>1.0016492211610967E-3</v>
      </c>
      <c r="P589" s="330">
        <f t="shared" si="376"/>
        <v>34.191908087310843</v>
      </c>
      <c r="Q589" s="326">
        <f t="shared" si="356"/>
        <v>3.0216557209567014</v>
      </c>
      <c r="R589" s="276">
        <f>IF(H589&gt;0, rate1(1,$L$52,$L$51,$L$54,L589,$L$53,$L$50,P589),"")</f>
        <v>2371.2778713356793</v>
      </c>
      <c r="S589" s="321">
        <f t="shared" si="357"/>
        <v>1.2721750512782277</v>
      </c>
      <c r="T589" s="321">
        <f t="shared" si="358"/>
        <v>0.10403489057779931</v>
      </c>
      <c r="U589" s="326">
        <f t="shared" si="359"/>
        <v>2.0286625321601068</v>
      </c>
      <c r="V589" s="334">
        <f t="shared" si="360"/>
        <v>2.0286625321601068</v>
      </c>
      <c r="W589" s="326">
        <f t="shared" si="361"/>
        <v>2.4761706676024176E-4</v>
      </c>
      <c r="X589" s="326">
        <f t="shared" si="362"/>
        <v>3.6967454436443177</v>
      </c>
      <c r="Y589" s="326">
        <f t="shared" si="377"/>
        <v>34.531505192335622</v>
      </c>
      <c r="Z589" s="107">
        <f>IF(H589&gt;0, rate1(1,$L$52,$L$51,$L$54,U589,$L$53,$L$50,Y589),"")</f>
        <v>2389.202627232225</v>
      </c>
      <c r="AA589" s="334">
        <f t="shared" si="363"/>
        <v>1.5447240385140293</v>
      </c>
      <c r="AB589" s="334">
        <f t="shared" si="364"/>
        <v>-4.5457341562477131E-4</v>
      </c>
      <c r="AC589" s="326">
        <f t="shared" si="365"/>
        <v>0.10403489057779931</v>
      </c>
      <c r="AD589" s="326">
        <f t="shared" si="366"/>
        <v>-0.19224319734391043</v>
      </c>
      <c r="AE589" s="326">
        <f t="shared" si="367"/>
        <v>-15.97816914115433</v>
      </c>
      <c r="AF589" s="326">
        <f t="shared" si="368"/>
        <v>1002.9479380061115</v>
      </c>
      <c r="AG589" s="326">
        <f t="shared" si="369"/>
        <v>1001.5241649165362</v>
      </c>
      <c r="AH589" s="326">
        <f t="shared" si="370"/>
        <v>2.0087857168346175</v>
      </c>
      <c r="AI589" s="326">
        <f t="shared" si="371"/>
        <v>43.872922627662852</v>
      </c>
      <c r="AJ589" s="326">
        <f t="shared" si="372"/>
        <v>3.0145480492846035</v>
      </c>
      <c r="AK589" s="335">
        <f t="shared" si="373"/>
        <v>0.73922062217061701</v>
      </c>
      <c r="AL589" s="41">
        <f t="shared" si="378"/>
        <v>0.45590253231133332</v>
      </c>
      <c r="AM589" s="8" cm="1">
        <f t="array" ref="AM589">Balance($B$8,$B$11,$B$12,$H$7,B589,AK589,AL589)</f>
        <v>13.944885086114937</v>
      </c>
      <c r="AN589" s="8" cm="1">
        <f t="array" ref="AN589">getStorageByWaterLevel(B588)</f>
        <v>10.257449644055907</v>
      </c>
    </row>
    <row r="590" spans="2:40" x14ac:dyDescent="0.25">
      <c r="B590" s="326">
        <f t="shared" si="344"/>
        <v>1002.9479380061115</v>
      </c>
      <c r="C590" s="326">
        <f t="shared" si="345"/>
        <v>1001.5241649165362</v>
      </c>
      <c r="D590" s="326">
        <f t="shared" si="346"/>
        <v>2.0087857168346175</v>
      </c>
      <c r="E590" s="326">
        <f t="shared" si="375"/>
        <v>19.465367399254241</v>
      </c>
      <c r="F590" s="326">
        <f t="shared" si="347"/>
        <v>19.465367399254241</v>
      </c>
      <c r="G590" s="326">
        <f t="shared" si="348"/>
        <v>43.228422487365684</v>
      </c>
      <c r="H590" s="311">
        <f t="shared" si="349"/>
        <v>0.02</v>
      </c>
      <c r="I590" s="326">
        <f t="shared" si="350"/>
        <v>1.1390184716602563</v>
      </c>
      <c r="J590" s="326">
        <f t="shared" si="374"/>
        <v>42.18</v>
      </c>
      <c r="K590" s="333">
        <f t="shared" si="351"/>
        <v>-1</v>
      </c>
      <c r="L590" s="321">
        <f t="shared" si="352"/>
        <v>1.9887857168346175</v>
      </c>
      <c r="M590" s="321">
        <f t="shared" si="353"/>
        <v>1.9987857168346175</v>
      </c>
      <c r="N590" s="326">
        <f t="shared" si="354"/>
        <v>-2.8039975615584467E-2</v>
      </c>
      <c r="O590" s="326">
        <f t="shared" si="355"/>
        <v>1.0016492211610967E-3</v>
      </c>
      <c r="P590" s="330">
        <f t="shared" si="376"/>
        <v>33.742426796140229</v>
      </c>
      <c r="Q590" s="326">
        <f t="shared" si="356"/>
        <v>1.6995220418334824</v>
      </c>
      <c r="R590" s="276">
        <f>IF(H590&gt;0, rate1(1,$L$52,$L$51,$L$54,L590,$L$53,$L$50,P590),"")</f>
        <v>2347.422925034843</v>
      </c>
      <c r="S590" s="321">
        <f t="shared" si="357"/>
        <v>0.72280275999425225</v>
      </c>
      <c r="T590" s="321">
        <f t="shared" si="358"/>
        <v>-0.10115532035962209</v>
      </c>
      <c r="U590" s="326">
        <f t="shared" si="359"/>
        <v>2.0087857168346175</v>
      </c>
      <c r="V590" s="334">
        <f t="shared" si="360"/>
        <v>2.0087857168346175</v>
      </c>
      <c r="W590" s="326">
        <f t="shared" si="361"/>
        <v>2.4278853903192399E-4</v>
      </c>
      <c r="X590" s="326">
        <f t="shared" si="362"/>
        <v>2.3614151903695415</v>
      </c>
      <c r="Y590" s="326">
        <f t="shared" si="377"/>
        <v>34.080900638787966</v>
      </c>
      <c r="Z590" s="107">
        <f>IF(H590&gt;0, rate1(1,$L$52,$L$51,$L$54,U590,$L$53,$L$50,Y590),"")</f>
        <v>2365.4003055012176</v>
      </c>
      <c r="AA590" s="334">
        <f t="shared" si="363"/>
        <v>0.99667151530093179</v>
      </c>
      <c r="AB590" s="334">
        <f t="shared" si="364"/>
        <v>7.294266339872045E-2</v>
      </c>
      <c r="AC590" s="326">
        <f t="shared" si="365"/>
        <v>7.294266339872045E-2</v>
      </c>
      <c r="AD590" s="326">
        <f t="shared" si="366"/>
        <v>-0.27418795898191506</v>
      </c>
      <c r="AE590" s="326">
        <f t="shared" si="367"/>
        <v>-0.92604694546605071</v>
      </c>
      <c r="AF590" s="326">
        <f t="shared" si="368"/>
        <v>1002.8469553670972</v>
      </c>
      <c r="AG590" s="326">
        <f t="shared" si="369"/>
        <v>1001.4512222531374</v>
      </c>
      <c r="AH590" s="326">
        <f t="shared" si="370"/>
        <v>1.9889067093366422</v>
      </c>
      <c r="AI590" s="326">
        <f t="shared" si="371"/>
        <v>31.073507300623191</v>
      </c>
      <c r="AJ590" s="326">
        <f t="shared" si="372"/>
        <v>3.023179579090332</v>
      </c>
      <c r="AK590" s="335">
        <f t="shared" si="373"/>
        <v>0.74117461763070458</v>
      </c>
      <c r="AL590" s="41">
        <f t="shared" si="378"/>
        <v>0.45775309218776816</v>
      </c>
      <c r="AM590" s="8" cm="1">
        <f t="array" ref="AM590">Balance($B$8,$B$11,$B$12,$H$7,B590,AK590,AL590)</f>
        <v>14.059604008269149</v>
      </c>
      <c r="AN590" s="8" cm="1">
        <f t="array" ref="AN590">getStorageByWaterLevel(B589)</f>
        <v>10.253561266869065</v>
      </c>
    </row>
    <row r="591" spans="2:40" x14ac:dyDescent="0.25">
      <c r="B591" s="326">
        <f t="shared" si="344"/>
        <v>1002.8469553670972</v>
      </c>
      <c r="C591" s="326">
        <f t="shared" si="345"/>
        <v>1001.4512222531374</v>
      </c>
      <c r="D591" s="326">
        <f t="shared" si="346"/>
        <v>1.9889067093366422</v>
      </c>
      <c r="E591" s="326">
        <f t="shared" si="375"/>
        <v>19.465367399254241</v>
      </c>
      <c r="F591" s="326">
        <f t="shared" si="347"/>
        <v>19.465367399254241</v>
      </c>
      <c r="G591" s="326">
        <f t="shared" si="348"/>
        <v>44.553635940905259</v>
      </c>
      <c r="H591" s="311">
        <f t="shared" si="349"/>
        <v>0.02</v>
      </c>
      <c r="I591" s="326">
        <f t="shared" si="350"/>
        <v>1.1165864911678001</v>
      </c>
      <c r="J591" s="326">
        <f t="shared" si="374"/>
        <v>42.18</v>
      </c>
      <c r="K591" s="333">
        <f t="shared" si="351"/>
        <v>1</v>
      </c>
      <c r="L591" s="321">
        <f t="shared" si="352"/>
        <v>2.0089067093366419</v>
      </c>
      <c r="M591" s="321">
        <f t="shared" si="353"/>
        <v>1.9989067093366422</v>
      </c>
      <c r="N591" s="326">
        <f t="shared" si="354"/>
        <v>2.8381332302521489E-2</v>
      </c>
      <c r="O591" s="326">
        <f t="shared" si="355"/>
        <v>1.0016492211610967E-3</v>
      </c>
      <c r="P591" s="330">
        <f t="shared" si="376"/>
        <v>33.970776775242619</v>
      </c>
      <c r="Q591" s="326">
        <f t="shared" si="356"/>
        <v>1.7074910019325031</v>
      </c>
      <c r="R591" s="276">
        <f>IF(H591&gt;0, rate1(1,$L$52,$L$51,$L$54,L591,$L$53,$L$50,P591),"")</f>
        <v>2359.5605675084662</v>
      </c>
      <c r="S591" s="321">
        <f t="shared" si="357"/>
        <v>0.72245638943259349</v>
      </c>
      <c r="T591" s="321">
        <f t="shared" si="358"/>
        <v>0.10225900082692975</v>
      </c>
      <c r="U591" s="326">
        <f t="shared" si="359"/>
        <v>1.9889067093366419</v>
      </c>
      <c r="V591" s="334">
        <f t="shared" si="360"/>
        <v>1.9889067093366419</v>
      </c>
      <c r="W591" s="326">
        <f t="shared" si="361"/>
        <v>2.3800702941878527E-4</v>
      </c>
      <c r="X591" s="326">
        <f t="shared" si="362"/>
        <v>1.0521082451662309</v>
      </c>
      <c r="Y591" s="326">
        <f t="shared" si="377"/>
        <v>33.63173340493703</v>
      </c>
      <c r="Z591" s="107">
        <f>IF(H591&gt;0, rate1(1,$L$52,$L$51,$L$54,U591,$L$53,$L$50,Y591),"")</f>
        <v>2341.5252749279298</v>
      </c>
      <c r="AA591" s="334">
        <f t="shared" si="363"/>
        <v>0.44858620753789086</v>
      </c>
      <c r="AB591" s="334">
        <f t="shared" si="364"/>
        <v>4.3163053349838014E-4</v>
      </c>
      <c r="AC591" s="326">
        <f t="shared" si="365"/>
        <v>0.10225900082692975</v>
      </c>
      <c r="AD591" s="326">
        <f t="shared" si="366"/>
        <v>0.19558180539871881</v>
      </c>
      <c r="AE591" s="326">
        <f t="shared" si="367"/>
        <v>5.3626176036272808</v>
      </c>
      <c r="AF591" s="326">
        <f t="shared" si="368"/>
        <v>1002.7730776985727</v>
      </c>
      <c r="AG591" s="326">
        <f t="shared" si="369"/>
        <v>1001.3489632523105</v>
      </c>
      <c r="AH591" s="326">
        <f t="shared" si="370"/>
        <v>2.0090265105911005</v>
      </c>
      <c r="AI591" s="326">
        <f t="shared" si="371"/>
        <v>43.338154669582494</v>
      </c>
      <c r="AJ591" s="326">
        <f t="shared" si="372"/>
        <v>3.0352179553874383</v>
      </c>
      <c r="AK591" s="335">
        <f t="shared" si="373"/>
        <v>0.74251787633246014</v>
      </c>
      <c r="AL591" s="41">
        <f t="shared" si="378"/>
        <v>0.45906377272570847</v>
      </c>
      <c r="AM591" s="8" cm="1">
        <f t="array" ref="AM591">Balance($B$8,$B$11,$B$12,$H$7,B591,AK591,AL591)</f>
        <v>14.15003059125382</v>
      </c>
      <c r="AN591" s="8" cm="1">
        <f t="array" ref="AN591">getStorageByWaterLevel(B590)</f>
        <v>10.365732826697784</v>
      </c>
    </row>
    <row r="592" spans="2:40" x14ac:dyDescent="0.25">
      <c r="B592" s="326">
        <f t="shared" si="344"/>
        <v>1002.7730776985727</v>
      </c>
      <c r="C592" s="326">
        <f t="shared" si="345"/>
        <v>1001.3489632523105</v>
      </c>
      <c r="D592" s="326">
        <f t="shared" si="346"/>
        <v>2.0090265105911005</v>
      </c>
      <c r="E592" s="326">
        <f t="shared" si="375"/>
        <v>19.465367399254241</v>
      </c>
      <c r="F592" s="326">
        <f t="shared" si="347"/>
        <v>19.465367399254241</v>
      </c>
      <c r="G592" s="326">
        <f t="shared" si="348"/>
        <v>45.905810154214734</v>
      </c>
      <c r="H592" s="311">
        <f t="shared" si="349"/>
        <v>0.02</v>
      </c>
      <c r="I592" s="326">
        <f t="shared" si="350"/>
        <v>1.1392915570098012</v>
      </c>
      <c r="J592" s="326">
        <f t="shared" si="374"/>
        <v>42.18</v>
      </c>
      <c r="K592" s="333">
        <f t="shared" si="351"/>
        <v>1</v>
      </c>
      <c r="L592" s="321">
        <f t="shared" si="352"/>
        <v>2.0290265105911005</v>
      </c>
      <c r="M592" s="321">
        <f t="shared" si="353"/>
        <v>2.0190265105911003</v>
      </c>
      <c r="N592" s="326">
        <f t="shared" si="354"/>
        <v>2.8670156276765724E-2</v>
      </c>
      <c r="O592" s="326">
        <f t="shared" si="355"/>
        <v>1.0016492211610967E-3</v>
      </c>
      <c r="P592" s="330">
        <f t="shared" si="376"/>
        <v>34.426527053729714</v>
      </c>
      <c r="Q592" s="326">
        <f t="shared" si="356"/>
        <v>3.0461106173950014</v>
      </c>
      <c r="R592" s="276">
        <f>IF(H592&gt;0, rate1(1,$L$52,$L$51,$L$54,L592,$L$53,$L$50,P592),"")</f>
        <v>2383.6706286596727</v>
      </c>
      <c r="S592" s="321">
        <f t="shared" si="357"/>
        <v>1.2758034362252006</v>
      </c>
      <c r="T592" s="321">
        <f t="shared" si="358"/>
        <v>-0.10395141071903034</v>
      </c>
      <c r="U592" s="326">
        <f t="shared" si="359"/>
        <v>2.0090265105911005</v>
      </c>
      <c r="V592" s="334">
        <f t="shared" si="360"/>
        <v>2.0090265105911005</v>
      </c>
      <c r="W592" s="326">
        <f t="shared" si="361"/>
        <v>2.4284674879160306E-4</v>
      </c>
      <c r="X592" s="326">
        <f t="shared" si="362"/>
        <v>2.3774346895454386</v>
      </c>
      <c r="Y592" s="326">
        <f t="shared" si="377"/>
        <v>34.086350522009795</v>
      </c>
      <c r="Z592" s="107">
        <f>IF(H592&gt;0, rate1(1,$L$52,$L$51,$L$54,U592,$L$53,$L$50,Y592),"")</f>
        <v>2365.6890745388791</v>
      </c>
      <c r="AA592" s="334">
        <f t="shared" si="363"/>
        <v>1.0033103062028053</v>
      </c>
      <c r="AB592" s="334">
        <f t="shared" si="364"/>
        <v>-7.3360811330929768E-2</v>
      </c>
      <c r="AC592" s="326">
        <f t="shared" si="365"/>
        <v>-7.3360811330929768E-2</v>
      </c>
      <c r="AD592" s="326">
        <f t="shared" si="366"/>
        <v>-0.27262512010370543</v>
      </c>
      <c r="AE592" s="326">
        <f t="shared" si="367"/>
        <v>-32.403893369668182</v>
      </c>
      <c r="AF592" s="326">
        <f t="shared" si="368"/>
        <v>1002.8751086661804</v>
      </c>
      <c r="AG592" s="326">
        <f t="shared" si="369"/>
        <v>1001.4223240636414</v>
      </c>
      <c r="AH592" s="326">
        <f t="shared" si="370"/>
        <v>2.0291485207703781</v>
      </c>
      <c r="AI592" s="326">
        <f t="shared" si="371"/>
        <v>-30.776404444845728</v>
      </c>
      <c r="AJ592" s="326">
        <f t="shared" si="372"/>
        <v>3.0266689541527589</v>
      </c>
      <c r="AK592" s="335">
        <f t="shared" si="373"/>
        <v>0.74444874869795941</v>
      </c>
      <c r="AL592" s="41">
        <f t="shared" si="378"/>
        <v>0.46089177608967147</v>
      </c>
      <c r="AM592" s="8" cm="1">
        <f t="array" ref="AM592">Balance($B$8,$B$11,$B$12,$H$7,B592,AK592,AL592)</f>
        <v>14.198280889257347</v>
      </c>
      <c r="AN592" s="8" cm="1">
        <f t="array" ref="AN592">getStorageByWaterLevel(B591)</f>
        <v>10.451729288323087</v>
      </c>
    </row>
    <row r="593" spans="2:40" x14ac:dyDescent="0.25">
      <c r="B593" s="326">
        <f t="shared" si="344"/>
        <v>1002.8751086661804</v>
      </c>
      <c r="C593" s="326">
        <f t="shared" si="345"/>
        <v>1001.4223240636414</v>
      </c>
      <c r="D593" s="326">
        <f t="shared" si="346"/>
        <v>2.0291485207703781</v>
      </c>
      <c r="E593" s="326">
        <f t="shared" si="375"/>
        <v>19.465367399254241</v>
      </c>
      <c r="F593" s="326">
        <f t="shared" si="347"/>
        <v>19.465367399254241</v>
      </c>
      <c r="G593" s="326">
        <f t="shared" si="348"/>
        <v>44.56995434978451</v>
      </c>
      <c r="H593" s="311">
        <f t="shared" si="349"/>
        <v>0.02</v>
      </c>
      <c r="I593" s="326">
        <f t="shared" si="350"/>
        <v>1.1622276820311528</v>
      </c>
      <c r="J593" s="326">
        <f t="shared" si="374"/>
        <v>42.18</v>
      </c>
      <c r="K593" s="333">
        <f t="shared" si="351"/>
        <v>-1</v>
      </c>
      <c r="L593" s="321">
        <f t="shared" si="352"/>
        <v>2.0091485207703781</v>
      </c>
      <c r="M593" s="321">
        <f t="shared" si="353"/>
        <v>2.0191485207703783</v>
      </c>
      <c r="N593" s="326">
        <f t="shared" si="354"/>
        <v>-2.8322442591131036E-2</v>
      </c>
      <c r="O593" s="326">
        <f t="shared" si="355"/>
        <v>1.0016492211610967E-3</v>
      </c>
      <c r="P593" s="330">
        <f t="shared" si="376"/>
        <v>34.202916546013391</v>
      </c>
      <c r="Q593" s="326">
        <f t="shared" si="356"/>
        <v>3.0543101818368896</v>
      </c>
      <c r="R593" s="276">
        <f>IF(H593&gt;0, rate1(1,$L$52,$L$51,$L$54,L593,$L$53,$L$50,P593),"")</f>
        <v>2371.8602484090293</v>
      </c>
      <c r="S593" s="321">
        <f t="shared" si="357"/>
        <v>1.2856074655876888</v>
      </c>
      <c r="T593" s="321">
        <f t="shared" si="358"/>
        <v>9.9165624164804345E-2</v>
      </c>
      <c r="U593" s="326">
        <f t="shared" si="359"/>
        <v>2.0291485207703781</v>
      </c>
      <c r="V593" s="334">
        <f t="shared" si="360"/>
        <v>2.0291485207703781</v>
      </c>
      <c r="W593" s="326">
        <f t="shared" si="361"/>
        <v>2.4773571979963549E-4</v>
      </c>
      <c r="X593" s="326">
        <f t="shared" si="362"/>
        <v>3.729724192431803</v>
      </c>
      <c r="Y593" s="326">
        <f t="shared" si="377"/>
        <v>34.542541022166752</v>
      </c>
      <c r="Z593" s="107">
        <f>IF(H593&gt;0, rate1(1,$L$52,$L$51,$L$54,U593,$L$53,$L$50,Y593),"")</f>
        <v>2389.7837119709538</v>
      </c>
      <c r="AA593" s="334">
        <f t="shared" si="363"/>
        <v>1.5581256000714925</v>
      </c>
      <c r="AB593" s="334">
        <f t="shared" si="364"/>
        <v>-4.4387091322795812E-4</v>
      </c>
      <c r="AC593" s="326">
        <f t="shared" si="365"/>
        <v>9.9165624164804345E-2</v>
      </c>
      <c r="AD593" s="326">
        <f t="shared" si="366"/>
        <v>-0.20168279248423626</v>
      </c>
      <c r="AE593" s="326">
        <f t="shared" si="367"/>
        <v>5.4983795523865631</v>
      </c>
      <c r="AF593" s="326">
        <f t="shared" si="368"/>
        <v>1002.7476205994244</v>
      </c>
      <c r="AG593" s="326">
        <f t="shared" si="369"/>
        <v>1001.3231584394766</v>
      </c>
      <c r="AH593" s="326">
        <f t="shared" si="370"/>
        <v>2.0092717589202138</v>
      </c>
      <c r="AI593" s="326">
        <f t="shared" si="371"/>
        <v>41.809218832062967</v>
      </c>
      <c r="AJ593" s="326">
        <f t="shared" si="372"/>
        <v>3.0382826260505542</v>
      </c>
      <c r="AK593" s="335">
        <f t="shared" si="373"/>
        <v>0.74303593291828496</v>
      </c>
      <c r="AL593" s="41">
        <f t="shared" si="378"/>
        <v>0.45959362735018788</v>
      </c>
      <c r="AM593" s="8" cm="1">
        <f t="array" ref="AM593">Balance($B$8,$B$11,$B$12,$H$7,B593,AK593,AL593)</f>
        <v>14.107834423899428</v>
      </c>
      <c r="AN593" s="8" cm="1">
        <f t="array" ref="AN593">getStorageByWaterLevel(B592)</f>
        <v>10.514868196334206</v>
      </c>
    </row>
    <row r="594" spans="2:40" x14ac:dyDescent="0.25">
      <c r="B594" s="326">
        <f t="shared" si="344"/>
        <v>1002.7476205994244</v>
      </c>
      <c r="C594" s="326">
        <f t="shared" si="345"/>
        <v>1001.3231584394766</v>
      </c>
      <c r="D594" s="326">
        <f t="shared" si="346"/>
        <v>2.0092717589202138</v>
      </c>
      <c r="E594" s="326">
        <f t="shared" si="375"/>
        <v>19.465367399254241</v>
      </c>
      <c r="F594" s="326">
        <f t="shared" si="347"/>
        <v>19.465367399254241</v>
      </c>
      <c r="G594" s="326">
        <f t="shared" si="348"/>
        <v>43.260125770881437</v>
      </c>
      <c r="H594" s="311">
        <f t="shared" si="349"/>
        <v>0.02</v>
      </c>
      <c r="I594" s="326">
        <f t="shared" si="350"/>
        <v>1.1395697279582238</v>
      </c>
      <c r="J594" s="326">
        <f t="shared" si="374"/>
        <v>42.18</v>
      </c>
      <c r="K594" s="333">
        <f t="shared" si="351"/>
        <v>-1</v>
      </c>
      <c r="L594" s="321">
        <f t="shared" si="352"/>
        <v>1.9892717589202138</v>
      </c>
      <c r="M594" s="321">
        <f t="shared" si="353"/>
        <v>1.9992717589202138</v>
      </c>
      <c r="N594" s="326">
        <f t="shared" si="354"/>
        <v>-2.8046718433258899E-2</v>
      </c>
      <c r="O594" s="326">
        <f t="shared" si="355"/>
        <v>1.0016492211610967E-3</v>
      </c>
      <c r="P594" s="330">
        <f t="shared" si="376"/>
        <v>33.75340005160546</v>
      </c>
      <c r="Q594" s="326">
        <f t="shared" si="356"/>
        <v>1.731540202828306</v>
      </c>
      <c r="R594" s="276">
        <f>IF(H594&gt;0, rate1(1,$L$52,$L$51,$L$54,L594,$L$53,$L$50,P594),"")</f>
        <v>2348.0070759709656</v>
      </c>
      <c r="S594" s="321">
        <f t="shared" si="357"/>
        <v>0.73623679830013178</v>
      </c>
      <c r="T594" s="321">
        <f t="shared" si="358"/>
        <v>-0.10633294656914574</v>
      </c>
      <c r="U594" s="326">
        <f t="shared" si="359"/>
        <v>2.0092717589202138</v>
      </c>
      <c r="V594" s="334">
        <f t="shared" si="360"/>
        <v>2.0092717589202138</v>
      </c>
      <c r="W594" s="326">
        <f t="shared" si="361"/>
        <v>2.4290604257926063E-4</v>
      </c>
      <c r="X594" s="326">
        <f t="shared" si="362"/>
        <v>2.3937544897704655</v>
      </c>
      <c r="Y594" s="326">
        <f t="shared" si="377"/>
        <v>34.09190144980424</v>
      </c>
      <c r="Z594" s="107">
        <f>IF(H594&gt;0, rate1(1,$L$52,$L$51,$L$54,U594,$L$53,$L$50,Y594),"")</f>
        <v>2365.9831750974895</v>
      </c>
      <c r="AA594" s="334">
        <f t="shared" si="363"/>
        <v>1.0100719161870406</v>
      </c>
      <c r="AB594" s="334">
        <f t="shared" si="364"/>
        <v>-2.4117162818710122E-2</v>
      </c>
      <c r="AC594" s="326">
        <f t="shared" si="365"/>
        <v>-2.4117162818710122E-2</v>
      </c>
      <c r="AD594" s="326">
        <f t="shared" si="366"/>
        <v>0.82928494327218205</v>
      </c>
      <c r="AE594" s="326">
        <f t="shared" si="367"/>
        <v>27.474720127891697</v>
      </c>
      <c r="AF594" s="326">
        <f t="shared" si="368"/>
        <v>1002.7436910438098</v>
      </c>
      <c r="AG594" s="326">
        <f t="shared" si="369"/>
        <v>1001.3472756022953</v>
      </c>
      <c r="AH594" s="326">
        <f t="shared" si="370"/>
        <v>1.9893928051453511</v>
      </c>
      <c r="AI594" s="326">
        <f t="shared" si="371"/>
        <v>-10.271333108626605</v>
      </c>
      <c r="AJ594" s="326">
        <f t="shared" si="372"/>
        <v>3.0354294779648248</v>
      </c>
      <c r="AK594" s="335">
        <f t="shared" si="373"/>
        <v>0.74489936789303013</v>
      </c>
      <c r="AL594" s="41">
        <f t="shared" si="378"/>
        <v>0.46135714020052432</v>
      </c>
      <c r="AM594" s="8" cm="1">
        <f t="array" ref="AM594">Balance($B$8,$B$11,$B$12,$H$7,B594,AK594,AL594)</f>
        <v>14.218938658437645</v>
      </c>
      <c r="AN594" s="8" cm="1">
        <f t="array" ref="AN594">getStorageByWaterLevel(B593)</f>
        <v>10.427718334323417</v>
      </c>
    </row>
    <row r="595" spans="2:40" x14ac:dyDescent="0.25">
      <c r="B595" s="326">
        <f t="shared" si="344"/>
        <v>1002.7436910438098</v>
      </c>
      <c r="C595" s="326">
        <f t="shared" si="345"/>
        <v>1001.3472756022953</v>
      </c>
      <c r="D595" s="326">
        <f t="shared" si="346"/>
        <v>1.9893928051453511</v>
      </c>
      <c r="E595" s="326">
        <f t="shared" si="375"/>
        <v>19.465367399254241</v>
      </c>
      <c r="F595" s="326">
        <f t="shared" si="347"/>
        <v>19.465367399254241</v>
      </c>
      <c r="G595" s="326">
        <f t="shared" si="348"/>
        <v>44.585987371105553</v>
      </c>
      <c r="H595" s="311">
        <f t="shared" si="349"/>
        <v>0.02</v>
      </c>
      <c r="I595" s="326">
        <f t="shared" si="350"/>
        <v>1.1171323532115822</v>
      </c>
      <c r="J595" s="326">
        <f t="shared" si="374"/>
        <v>42.18</v>
      </c>
      <c r="K595" s="333">
        <f t="shared" si="351"/>
        <v>1</v>
      </c>
      <c r="L595" s="321">
        <f t="shared" si="352"/>
        <v>2.0093928051453509</v>
      </c>
      <c r="M595" s="321">
        <f t="shared" si="353"/>
        <v>1.9993928051453511</v>
      </c>
      <c r="N595" s="326">
        <f t="shared" si="354"/>
        <v>2.8388309735758011E-2</v>
      </c>
      <c r="O595" s="326">
        <f t="shared" si="355"/>
        <v>1.0016492211610967E-3</v>
      </c>
      <c r="P595" s="330">
        <f t="shared" si="376"/>
        <v>33.981769787820483</v>
      </c>
      <c r="Q595" s="326">
        <f t="shared" si="356"/>
        <v>1.7395165791987068</v>
      </c>
      <c r="R595" s="276">
        <f>IF(H595&gt;0, rate1(1,$L$52,$L$51,$L$54,L595,$L$53,$L$50,P595),"")</f>
        <v>2360.1439152955195</v>
      </c>
      <c r="S595" s="321">
        <f t="shared" si="357"/>
        <v>0.7358248130401136</v>
      </c>
      <c r="T595" s="321">
        <f t="shared" si="358"/>
        <v>0.10746016710520441</v>
      </c>
      <c r="U595" s="326">
        <f t="shared" si="359"/>
        <v>1.9893928051453509</v>
      </c>
      <c r="V595" s="334">
        <f t="shared" si="360"/>
        <v>1.9893928051453509</v>
      </c>
      <c r="W595" s="326">
        <f t="shared" si="361"/>
        <v>2.381233831494356E-4</v>
      </c>
      <c r="X595" s="326">
        <f t="shared" si="362"/>
        <v>1.0838142317764508</v>
      </c>
      <c r="Y595" s="326">
        <f t="shared" si="377"/>
        <v>33.642698951151047</v>
      </c>
      <c r="Z595" s="107">
        <f>IF(H595&gt;0, rate1(1,$L$52,$L$51,$L$54,U595,$L$53,$L$50,Y595),"")</f>
        <v>2342.1099155615289</v>
      </c>
      <c r="AA595" s="334">
        <f t="shared" si="363"/>
        <v>0.46198930215317086</v>
      </c>
      <c r="AB595" s="334">
        <f t="shared" si="364"/>
        <v>4.4259971800268737E-4</v>
      </c>
      <c r="AC595" s="326">
        <f t="shared" si="365"/>
        <v>0.10746016710520441</v>
      </c>
      <c r="AD595" s="326">
        <f t="shared" si="366"/>
        <v>0.18611547458715405</v>
      </c>
      <c r="AE595" s="326">
        <f t="shared" si="367"/>
        <v>-15.434276078508331</v>
      </c>
      <c r="AF595" s="326">
        <f t="shared" si="368"/>
        <v>1002.6646191864404</v>
      </c>
      <c r="AG595" s="326">
        <f t="shared" si="369"/>
        <v>1001.2398154351902</v>
      </c>
      <c r="AH595" s="326">
        <f t="shared" si="370"/>
        <v>2.0095126598841175</v>
      </c>
      <c r="AI595" s="326">
        <f t="shared" si="371"/>
        <v>45.531192572105951</v>
      </c>
      <c r="AJ595" s="326">
        <f t="shared" si="372"/>
        <v>3.0480770314570762</v>
      </c>
      <c r="AK595" s="335">
        <f t="shared" si="373"/>
        <v>0.74445502873091629</v>
      </c>
      <c r="AL595" s="41">
        <f t="shared" si="378"/>
        <v>0.46092389537000245</v>
      </c>
      <c r="AM595" s="8" cm="1">
        <f t="array" ref="AM595">Balance($B$8,$B$11,$B$12,$H$7,B595,AK595,AL595)</f>
        <v>14.231933540495392</v>
      </c>
      <c r="AN595" s="8" cm="1">
        <f t="array" ref="AN595">getStorageByWaterLevel(B594)</f>
        <v>10.536668918360176</v>
      </c>
    </row>
    <row r="596" spans="2:40" x14ac:dyDescent="0.25">
      <c r="B596" s="326">
        <f t="shared" si="344"/>
        <v>1002.6646191864404</v>
      </c>
      <c r="C596" s="326">
        <f t="shared" si="345"/>
        <v>1001.2398154351902</v>
      </c>
      <c r="D596" s="326">
        <f t="shared" si="346"/>
        <v>2.0095126598841175</v>
      </c>
      <c r="E596" s="326">
        <f t="shared" si="375"/>
        <v>19.465367399254241</v>
      </c>
      <c r="F596" s="326">
        <f t="shared" si="347"/>
        <v>19.465367399254241</v>
      </c>
      <c r="G596" s="326">
        <f t="shared" si="348"/>
        <v>45.938816417552879</v>
      </c>
      <c r="H596" s="311">
        <f t="shared" si="349"/>
        <v>0.02</v>
      </c>
      <c r="I596" s="326">
        <f t="shared" si="350"/>
        <v>1.1398430010001903</v>
      </c>
      <c r="J596" s="326">
        <f t="shared" si="374"/>
        <v>42.18</v>
      </c>
      <c r="K596" s="333">
        <f t="shared" si="351"/>
        <v>1</v>
      </c>
      <c r="L596" s="321">
        <f t="shared" si="352"/>
        <v>2.0295126598841176</v>
      </c>
      <c r="M596" s="321">
        <f t="shared" si="353"/>
        <v>2.0195126598841178</v>
      </c>
      <c r="N596" s="326">
        <f t="shared" si="354"/>
        <v>2.8677135654741281E-2</v>
      </c>
      <c r="O596" s="326">
        <f t="shared" si="355"/>
        <v>1.0016492211610967E-3</v>
      </c>
      <c r="P596" s="330">
        <f t="shared" si="376"/>
        <v>34.43755801904193</v>
      </c>
      <c r="Q596" s="326">
        <f t="shared" si="356"/>
        <v>3.0787876566173296</v>
      </c>
      <c r="R596" s="276">
        <f>IF(H596&gt;0, rate1(1,$L$52,$L$51,$L$54,L596,$L$53,$L$50,P596),"")</f>
        <v>2384.2523019187192</v>
      </c>
      <c r="S596" s="321">
        <f t="shared" si="357"/>
        <v>1.2891749806386783</v>
      </c>
      <c r="T596" s="321">
        <f t="shared" si="358"/>
        <v>-9.9168799428651547E-2</v>
      </c>
      <c r="U596" s="326">
        <f t="shared" si="359"/>
        <v>2.0095126598841175</v>
      </c>
      <c r="V596" s="334">
        <f t="shared" si="360"/>
        <v>2.0095126598841175</v>
      </c>
      <c r="W596" s="326">
        <f t="shared" si="361"/>
        <v>2.4296429234649253E-4</v>
      </c>
      <c r="X596" s="326">
        <f t="shared" si="362"/>
        <v>2.4097888781064256</v>
      </c>
      <c r="Y596" s="326">
        <f t="shared" si="377"/>
        <v>34.097354200060565</v>
      </c>
      <c r="Z596" s="107">
        <f>IF(H596&gt;0, rate1(1,$L$52,$L$51,$L$54,U596,$L$53,$L$50,Y596),"")</f>
        <v>2366.2720519296131</v>
      </c>
      <c r="AA596" s="334">
        <f t="shared" si="363"/>
        <v>1.0167136720391807</v>
      </c>
      <c r="AB596" s="334">
        <f t="shared" si="364"/>
        <v>-1.453685891268704E-2</v>
      </c>
      <c r="AC596" s="326">
        <f t="shared" si="365"/>
        <v>-1.453685891268704E-2</v>
      </c>
      <c r="AD596" s="326">
        <f t="shared" si="366"/>
        <v>-1.3758130363736973</v>
      </c>
      <c r="AE596" s="326">
        <f t="shared" si="367"/>
        <v>-33.617582958300773</v>
      </c>
      <c r="AF596" s="326">
        <f t="shared" si="368"/>
        <v>1002.7078331810078</v>
      </c>
      <c r="AG596" s="326">
        <f t="shared" si="369"/>
        <v>1001.2543522941029</v>
      </c>
      <c r="AH596" s="326">
        <f t="shared" si="370"/>
        <v>2.0296347233159722</v>
      </c>
      <c r="AI596" s="326">
        <f t="shared" si="371"/>
        <v>-6.0970304614945956</v>
      </c>
      <c r="AJ596" s="326">
        <f t="shared" si="372"/>
        <v>3.0463834118844386</v>
      </c>
      <c r="AK596" s="335">
        <f t="shared" si="373"/>
        <v>0.74648508190792762</v>
      </c>
      <c r="AL596" s="41">
        <f t="shared" si="378"/>
        <v>0.46284440107269387</v>
      </c>
      <c r="AM596" s="8" cm="1">
        <f t="array" ref="AM596">Balance($B$8,$B$11,$B$12,$H$7,B596,AK596,AL596)</f>
        <v>14.284295680708929</v>
      </c>
      <c r="AN596" s="8" cm="1">
        <f t="array" ref="AN596">getStorageByWaterLevel(B595)</f>
        <v>10.540036086697784</v>
      </c>
    </row>
    <row r="597" spans="2:40" x14ac:dyDescent="0.25">
      <c r="B597" s="326">
        <f t="shared" si="344"/>
        <v>1002.7078331810078</v>
      </c>
      <c r="C597" s="326">
        <f t="shared" si="345"/>
        <v>1001.2543522941029</v>
      </c>
      <c r="D597" s="326">
        <f t="shared" si="346"/>
        <v>2.0296347233159722</v>
      </c>
      <c r="E597" s="326">
        <f t="shared" si="375"/>
        <v>19.465367399254241</v>
      </c>
      <c r="F597" s="326">
        <f t="shared" si="347"/>
        <v>19.465367399254241</v>
      </c>
      <c r="G597" s="326">
        <f t="shared" si="348"/>
        <v>44.602320784980272</v>
      </c>
      <c r="H597" s="311">
        <f t="shared" si="349"/>
        <v>0.02</v>
      </c>
      <c r="I597" s="326">
        <f t="shared" si="350"/>
        <v>1.1627847095239303</v>
      </c>
      <c r="J597" s="326">
        <f t="shared" si="374"/>
        <v>42.18</v>
      </c>
      <c r="K597" s="333">
        <f t="shared" si="351"/>
        <v>-1</v>
      </c>
      <c r="L597" s="321">
        <f t="shared" si="352"/>
        <v>2.0096347233159721</v>
      </c>
      <c r="M597" s="321">
        <f t="shared" si="353"/>
        <v>2.0196347233159724</v>
      </c>
      <c r="N597" s="326">
        <f t="shared" si="354"/>
        <v>-2.8329186443480037E-2</v>
      </c>
      <c r="O597" s="326">
        <f t="shared" si="355"/>
        <v>1.0016492211610967E-3</v>
      </c>
      <c r="P597" s="330">
        <f t="shared" si="376"/>
        <v>34.213930738532234</v>
      </c>
      <c r="Q597" s="326">
        <f t="shared" si="356"/>
        <v>3.0869947507860331</v>
      </c>
      <c r="R597" s="276">
        <f>IF(H597&gt;0, rate1(1,$L$52,$L$51,$L$54,L597,$L$53,$L$50,P597),"")</f>
        <v>2372.4428398366008</v>
      </c>
      <c r="S597" s="321">
        <f t="shared" si="357"/>
        <v>1.2990458377144092</v>
      </c>
      <c r="T597" s="321">
        <f t="shared" si="358"/>
        <v>9.4731920230017058E-2</v>
      </c>
      <c r="U597" s="326">
        <f t="shared" si="359"/>
        <v>2.0296347233159722</v>
      </c>
      <c r="V597" s="334">
        <f t="shared" si="360"/>
        <v>2.0296347233159722</v>
      </c>
      <c r="W597" s="326">
        <f t="shared" si="361"/>
        <v>2.4785445351094282E-4</v>
      </c>
      <c r="X597" s="326">
        <f t="shared" si="362"/>
        <v>3.7627332699626947</v>
      </c>
      <c r="Y597" s="326">
        <f t="shared" si="377"/>
        <v>34.553582593462565</v>
      </c>
      <c r="Z597" s="107">
        <f>IF(H597&gt;0, rate1(1,$L$52,$L$51,$L$54,U597,$L$53,$L$50,Y597),"")</f>
        <v>2390.365010228757</v>
      </c>
      <c r="AA597" s="334">
        <f t="shared" si="363"/>
        <v>1.5715331725812911</v>
      </c>
      <c r="AB597" s="334">
        <f t="shared" si="364"/>
        <v>-4.3366591022446667E-4</v>
      </c>
      <c r="AC597" s="326">
        <f t="shared" si="365"/>
        <v>9.4731920230017058E-2</v>
      </c>
      <c r="AD597" s="326">
        <f t="shared" si="366"/>
        <v>-0.21112207956344936</v>
      </c>
      <c r="AE597" s="326">
        <f t="shared" si="367"/>
        <v>29.046450932971858</v>
      </c>
      <c r="AF597" s="326">
        <f t="shared" si="368"/>
        <v>1002.5847720743343</v>
      </c>
      <c r="AG597" s="326">
        <f t="shared" si="369"/>
        <v>1001.1596203738728</v>
      </c>
      <c r="AH597" s="326">
        <f t="shared" si="370"/>
        <v>2.0097580149589507</v>
      </c>
      <c r="AI597" s="326">
        <f t="shared" si="371"/>
        <v>39.930117025091995</v>
      </c>
      <c r="AJ597" s="326">
        <f t="shared" si="372"/>
        <v>3.0574751110580753</v>
      </c>
      <c r="AK597" s="335">
        <f t="shared" si="373"/>
        <v>0.74620499154486475</v>
      </c>
      <c r="AL597" s="41">
        <f t="shared" si="378"/>
        <v>0.462587228327828</v>
      </c>
      <c r="AM597" s="8" cm="1">
        <f t="array" ref="AM597">Balance($B$8,$B$11,$B$12,$H$7,B597,AK597,AL597)</f>
        <v>14.239883234736423</v>
      </c>
      <c r="AN597" s="8" cm="1">
        <f t="array" ref="AN597">getStorageByWaterLevel(B596)</f>
        <v>10.607905677648537</v>
      </c>
    </row>
    <row r="598" spans="2:40" x14ac:dyDescent="0.25">
      <c r="B598" s="326">
        <f t="shared" si="344"/>
        <v>1002.5847720743343</v>
      </c>
      <c r="C598" s="326">
        <f t="shared" si="345"/>
        <v>1001.1596203738728</v>
      </c>
      <c r="D598" s="326">
        <f t="shared" si="346"/>
        <v>2.0097580149589507</v>
      </c>
      <c r="E598" s="326">
        <f t="shared" si="375"/>
        <v>19.465367399254241</v>
      </c>
      <c r="F598" s="326">
        <f t="shared" si="347"/>
        <v>19.465367399254241</v>
      </c>
      <c r="G598" s="326">
        <f t="shared" si="348"/>
        <v>43.291858516644659</v>
      </c>
      <c r="H598" s="311">
        <f t="shared" si="349"/>
        <v>0.02</v>
      </c>
      <c r="I598" s="326">
        <f t="shared" si="350"/>
        <v>1.1401213603691758</v>
      </c>
      <c r="J598" s="326">
        <f t="shared" si="374"/>
        <v>42.18</v>
      </c>
      <c r="K598" s="333">
        <f t="shared" si="351"/>
        <v>-1</v>
      </c>
      <c r="L598" s="321">
        <f t="shared" si="352"/>
        <v>1.9897580149589507</v>
      </c>
      <c r="M598" s="321">
        <f t="shared" si="353"/>
        <v>1.9997580149589507</v>
      </c>
      <c r="N598" s="326">
        <f t="shared" si="354"/>
        <v>-2.8053464190637367E-2</v>
      </c>
      <c r="O598" s="326">
        <f t="shared" si="355"/>
        <v>1.0016492211610967E-3</v>
      </c>
      <c r="P598" s="330">
        <f t="shared" si="376"/>
        <v>33.764379031341825</v>
      </c>
      <c r="Q598" s="326">
        <f t="shared" si="356"/>
        <v>1.7635880399588046</v>
      </c>
      <c r="R598" s="276">
        <f>IF(H598&gt;0, rate1(1,$L$52,$L$51,$L$54,L598,$L$53,$L$50,P598),"")</f>
        <v>2348.5914423892796</v>
      </c>
      <c r="S598" s="321">
        <f t="shared" si="357"/>
        <v>0.74967670000169617</v>
      </c>
      <c r="T598" s="321">
        <f t="shared" si="358"/>
        <v>-0.1120689292240373</v>
      </c>
      <c r="U598" s="326">
        <f t="shared" si="359"/>
        <v>2.0097580149589507</v>
      </c>
      <c r="V598" s="334">
        <f t="shared" si="360"/>
        <v>2.0097580149589507</v>
      </c>
      <c r="W598" s="326">
        <f t="shared" si="361"/>
        <v>2.4302362629802232E-4</v>
      </c>
      <c r="X598" s="326">
        <f t="shared" si="362"/>
        <v>2.4261236846083918</v>
      </c>
      <c r="Y598" s="326">
        <f t="shared" si="377"/>
        <v>34.10290799274663</v>
      </c>
      <c r="Z598" s="107">
        <f>IF(H598&gt;0, rate1(1,$L$52,$L$51,$L$54,U598,$L$53,$L$50,Y598),"")</f>
        <v>2366.5662593334473</v>
      </c>
      <c r="AA598" s="334">
        <f t="shared" si="363"/>
        <v>1.0234782349990279</v>
      </c>
      <c r="AB598" s="334">
        <f t="shared" si="364"/>
        <v>-1.0351017711002745E-2</v>
      </c>
      <c r="AC598" s="326">
        <f t="shared" si="365"/>
        <v>-1.0351017711002745E-2</v>
      </c>
      <c r="AD598" s="326">
        <f t="shared" si="366"/>
        <v>1.9321771596179136</v>
      </c>
      <c r="AE598" s="326">
        <f t="shared" si="367"/>
        <v>50.800576319941449</v>
      </c>
      <c r="AF598" s="326">
        <f t="shared" si="368"/>
        <v>1002.5670696278546</v>
      </c>
      <c r="AG598" s="326">
        <f t="shared" si="369"/>
        <v>1001.1699713915839</v>
      </c>
      <c r="AH598" s="326">
        <f t="shared" si="370"/>
        <v>1.9898791149248378</v>
      </c>
      <c r="AI598" s="326">
        <f t="shared" si="371"/>
        <v>-4.4073300805662479</v>
      </c>
      <c r="AJ598" s="326">
        <f t="shared" si="372"/>
        <v>3.0562508527023624</v>
      </c>
      <c r="AK598" s="335">
        <f t="shared" si="373"/>
        <v>0.74798596743339973</v>
      </c>
      <c r="AL598" s="41">
        <f t="shared" si="378"/>
        <v>0.46427148066394641</v>
      </c>
      <c r="AM598" s="8" cm="1">
        <f t="array" ref="AM598">Balance($B$8,$B$11,$B$12,$H$7,B598,AK598,AL598)</f>
        <v>14.347653397360945</v>
      </c>
      <c r="AN598" s="8" cm="1">
        <f t="array" ref="AN598">getStorageByWaterLevel(B597)</f>
        <v>10.570786912832025</v>
      </c>
    </row>
    <row r="599" spans="2:40" x14ac:dyDescent="0.25">
      <c r="B599" s="326">
        <f t="shared" si="344"/>
        <v>1002.5670696278546</v>
      </c>
      <c r="C599" s="326">
        <f t="shared" si="345"/>
        <v>1001.1699713915839</v>
      </c>
      <c r="D599" s="326">
        <f t="shared" si="346"/>
        <v>1.9898791149248378</v>
      </c>
      <c r="E599" s="326">
        <f t="shared" si="375"/>
        <v>19.465367399254241</v>
      </c>
      <c r="F599" s="326">
        <f t="shared" si="347"/>
        <v>19.465367399254241</v>
      </c>
      <c r="G599" s="326">
        <f t="shared" si="348"/>
        <v>44.618368708745741</v>
      </c>
      <c r="H599" s="311">
        <f t="shared" si="349"/>
        <v>0.02</v>
      </c>
      <c r="I599" s="326">
        <f t="shared" si="350"/>
        <v>1.1176785890165775</v>
      </c>
      <c r="J599" s="326">
        <f t="shared" si="374"/>
        <v>42.18</v>
      </c>
      <c r="K599" s="333">
        <f t="shared" si="351"/>
        <v>1</v>
      </c>
      <c r="L599" s="321">
        <f t="shared" si="352"/>
        <v>2.0098791149248378</v>
      </c>
      <c r="M599" s="321">
        <f t="shared" si="353"/>
        <v>1.9998791149248378</v>
      </c>
      <c r="N599" s="326">
        <f t="shared" si="354"/>
        <v>2.8395290268787843E-2</v>
      </c>
      <c r="O599" s="326">
        <f t="shared" si="355"/>
        <v>1.0016492211610967E-3</v>
      </c>
      <c r="P599" s="330">
        <f t="shared" si="376"/>
        <v>33.992768530424449</v>
      </c>
      <c r="Q599" s="326">
        <f t="shared" si="356"/>
        <v>1.7715718398571951</v>
      </c>
      <c r="R599" s="276">
        <f>IF(H599&gt;0, rate1(1,$L$52,$L$51,$L$54,L599,$L$53,$L$50,P599),"")</f>
        <v>2360.7274780081793</v>
      </c>
      <c r="S599" s="321">
        <f t="shared" si="357"/>
        <v>0.74919911475811984</v>
      </c>
      <c r="T599" s="321">
        <f t="shared" si="358"/>
        <v>0.1132184610967483</v>
      </c>
      <c r="U599" s="326">
        <f t="shared" si="359"/>
        <v>1.9898791149248378</v>
      </c>
      <c r="V599" s="334">
        <f t="shared" si="360"/>
        <v>1.9898791149248378</v>
      </c>
      <c r="W599" s="326">
        <f t="shared" si="361"/>
        <v>2.3823981654924609E-4</v>
      </c>
      <c r="X599" s="326">
        <f t="shared" si="362"/>
        <v>1.1155496831456801</v>
      </c>
      <c r="Y599" s="326">
        <f t="shared" si="377"/>
        <v>33.653670219739418</v>
      </c>
      <c r="Z599" s="107">
        <f>IF(H599&gt;0, rate1(1,$L$52,$L$51,$L$54,U599,$L$53,$L$50,Y599),"")</f>
        <v>2342.6947719651839</v>
      </c>
      <c r="AA599" s="334">
        <f t="shared" si="363"/>
        <v>0.47539821984125513</v>
      </c>
      <c r="AB599" s="334">
        <f t="shared" si="364"/>
        <v>4.5413459420048973E-4</v>
      </c>
      <c r="AC599" s="326">
        <f t="shared" si="365"/>
        <v>0.1132184610967483</v>
      </c>
      <c r="AD599" s="326">
        <f t="shared" si="366"/>
        <v>0.17664963651916668</v>
      </c>
      <c r="AE599" s="326">
        <f t="shared" si="367"/>
        <v>-34.13183929371403</v>
      </c>
      <c r="AF599" s="326">
        <f t="shared" si="368"/>
        <v>1002.4822464570267</v>
      </c>
      <c r="AG599" s="326">
        <f t="shared" si="369"/>
        <v>1001.0567529304872</v>
      </c>
      <c r="AH599" s="326">
        <f t="shared" si="370"/>
        <v>2.0099990231656202</v>
      </c>
      <c r="AI599" s="326">
        <f t="shared" si="371"/>
        <v>47.959140625699966</v>
      </c>
      <c r="AJ599" s="326">
        <f t="shared" si="372"/>
        <v>3.0695728362095012</v>
      </c>
      <c r="AK599" s="335">
        <f t="shared" si="373"/>
        <v>0.74779516592311568</v>
      </c>
      <c r="AL599" s="41">
        <f t="shared" si="378"/>
        <v>0.46408557948114815</v>
      </c>
      <c r="AM599" s="8" cm="1">
        <f t="array" ref="AM599">Balance($B$8,$B$11,$B$12,$H$7,B599,AK599,AL599)</f>
        <v>14.371732472583803</v>
      </c>
      <c r="AN599" s="8" cm="1">
        <f t="array" ref="AN599">getStorageByWaterLevel(B598)</f>
        <v>10.676661647327387</v>
      </c>
    </row>
    <row r="600" spans="2:40" x14ac:dyDescent="0.25">
      <c r="B600" s="326">
        <f t="shared" si="344"/>
        <v>1002.4822464570267</v>
      </c>
      <c r="C600" s="326">
        <f t="shared" si="345"/>
        <v>1001.0567529304872</v>
      </c>
      <c r="D600" s="326">
        <f t="shared" si="346"/>
        <v>2.0099990231656202</v>
      </c>
      <c r="E600" s="326">
        <f t="shared" si="375"/>
        <v>19.465367399254241</v>
      </c>
      <c r="F600" s="326">
        <f t="shared" si="347"/>
        <v>19.465367399254241</v>
      </c>
      <c r="G600" s="326">
        <f t="shared" si="348"/>
        <v>45.971853036534121</v>
      </c>
      <c r="H600" s="311">
        <f t="shared" si="349"/>
        <v>0.02</v>
      </c>
      <c r="I600" s="326">
        <f t="shared" si="350"/>
        <v>1.1403948212316208</v>
      </c>
      <c r="J600" s="326">
        <f t="shared" si="374"/>
        <v>42.18</v>
      </c>
      <c r="K600" s="333">
        <f t="shared" si="351"/>
        <v>1</v>
      </c>
      <c r="L600" s="321">
        <f t="shared" si="352"/>
        <v>2.0299990231656202</v>
      </c>
      <c r="M600" s="321">
        <f t="shared" si="353"/>
        <v>2.01999902316562</v>
      </c>
      <c r="N600" s="326">
        <f t="shared" si="354"/>
        <v>2.8684118133288194E-2</v>
      </c>
      <c r="O600" s="326">
        <f t="shared" si="355"/>
        <v>1.0016492211610967E-3</v>
      </c>
      <c r="P600" s="330">
        <f t="shared" si="376"/>
        <v>34.448594725240326</v>
      </c>
      <c r="Q600" s="326">
        <f t="shared" si="356"/>
        <v>3.1114948259106967</v>
      </c>
      <c r="R600" s="276">
        <f>IF(H600&gt;0, rate1(1,$L$52,$L$51,$L$54,L600,$L$53,$L$50,P600),"")</f>
        <v>2384.8341889906196</v>
      </c>
      <c r="S600" s="321">
        <f t="shared" si="357"/>
        <v>1.3025524987256907</v>
      </c>
      <c r="T600" s="321">
        <f t="shared" si="358"/>
        <v>-9.4807077297664827E-2</v>
      </c>
      <c r="U600" s="326">
        <f t="shared" si="359"/>
        <v>2.0099990231656202</v>
      </c>
      <c r="V600" s="334">
        <f t="shared" si="360"/>
        <v>2.0099990231656202</v>
      </c>
      <c r="W600" s="326">
        <f t="shared" si="361"/>
        <v>2.4308191610078467E-4</v>
      </c>
      <c r="X600" s="326">
        <f t="shared" si="362"/>
        <v>2.44217297665692</v>
      </c>
      <c r="Y600" s="326">
        <f t="shared" si="377"/>
        <v>34.108363611352679</v>
      </c>
      <c r="Z600" s="107">
        <f>IF(H600&gt;0, rate1(1,$L$52,$L$51,$L$54,U600,$L$53,$L$50,Y600),"")</f>
        <v>2366.8552439704245</v>
      </c>
      <c r="AA600" s="334">
        <f t="shared" si="363"/>
        <v>1.0301229579289215</v>
      </c>
      <c r="AB600" s="334">
        <f t="shared" si="364"/>
        <v>-8.0696562626540111E-3</v>
      </c>
      <c r="AC600" s="326">
        <f t="shared" si="365"/>
        <v>-8.0696562626540111E-3</v>
      </c>
      <c r="AD600" s="326">
        <f t="shared" si="366"/>
        <v>-2.4784203129641416</v>
      </c>
      <c r="AE600" s="326">
        <f t="shared" si="367"/>
        <v>-50.501191215107511</v>
      </c>
      <c r="AF600" s="326">
        <f t="shared" si="368"/>
        <v>1002.5190002314226</v>
      </c>
      <c r="AG600" s="326">
        <f t="shared" si="369"/>
        <v>1001.0648225867499</v>
      </c>
      <c r="AH600" s="326">
        <f t="shared" si="370"/>
        <v>2.0301211398678398</v>
      </c>
      <c r="AI600" s="326">
        <f t="shared" si="371"/>
        <v>-3.3837389198405825</v>
      </c>
      <c r="AJ600" s="326">
        <f t="shared" si="372"/>
        <v>3.0686329087317676</v>
      </c>
      <c r="AK600" s="335">
        <f t="shared" si="373"/>
        <v>0.74993502454250771</v>
      </c>
      <c r="AL600" s="41">
        <f t="shared" si="378"/>
        <v>0.46610849603274018</v>
      </c>
      <c r="AM600" s="8" cm="1">
        <f t="array" ref="AM600">Balance($B$8,$B$11,$B$12,$H$7,B600,AK600,AL600)</f>
        <v>14.428670486505528</v>
      </c>
      <c r="AN600" s="8" cm="1">
        <f t="array" ref="AN600">getStorageByWaterLevel(B599)</f>
        <v>10.691935209769179</v>
      </c>
    </row>
    <row r="601" spans="2:40" x14ac:dyDescent="0.25">
      <c r="B601" s="326">
        <f t="shared" si="344"/>
        <v>1002.5190002314226</v>
      </c>
      <c r="C601" s="326">
        <f t="shared" si="345"/>
        <v>1001.0648225867499</v>
      </c>
      <c r="D601" s="326">
        <f t="shared" si="346"/>
        <v>2.0301211398678398</v>
      </c>
      <c r="E601" s="326">
        <f t="shared" si="375"/>
        <v>19.465367399254241</v>
      </c>
      <c r="F601" s="326">
        <f t="shared" si="347"/>
        <v>19.465367399254241</v>
      </c>
      <c r="G601" s="326">
        <f t="shared" si="348"/>
        <v>44.634717142250281</v>
      </c>
      <c r="H601" s="311">
        <f t="shared" si="349"/>
        <v>0.02</v>
      </c>
      <c r="I601" s="326">
        <f t="shared" si="350"/>
        <v>1.1633421157382144</v>
      </c>
      <c r="J601" s="326">
        <f t="shared" si="374"/>
        <v>42.18</v>
      </c>
      <c r="K601" s="333">
        <f t="shared" si="351"/>
        <v>-1</v>
      </c>
      <c r="L601" s="321">
        <f t="shared" si="352"/>
        <v>2.0101211398678398</v>
      </c>
      <c r="M601" s="321">
        <f t="shared" si="353"/>
        <v>2.0201211398678396</v>
      </c>
      <c r="N601" s="326">
        <f t="shared" si="354"/>
        <v>-2.8335933235728916E-2</v>
      </c>
      <c r="O601" s="326">
        <f t="shared" si="355"/>
        <v>1.0016492211610967E-3</v>
      </c>
      <c r="P601" s="330">
        <f t="shared" si="376"/>
        <v>34.224950667504203</v>
      </c>
      <c r="Q601" s="326">
        <f t="shared" si="356"/>
        <v>3.1197094571422781</v>
      </c>
      <c r="R601" s="276">
        <f>IF(H601&gt;0, rate1(1,$L$52,$L$51,$L$54,L601,$L$53,$L$50,P601),"")</f>
        <v>2373.0256456392422</v>
      </c>
      <c r="S601" s="321">
        <f t="shared" si="357"/>
        <v>1.3124901719600042</v>
      </c>
      <c r="T601" s="321">
        <f t="shared" si="358"/>
        <v>9.0677838147676701E-2</v>
      </c>
      <c r="U601" s="326">
        <f t="shared" si="359"/>
        <v>2.0301211398678398</v>
      </c>
      <c r="V601" s="334">
        <f t="shared" si="360"/>
        <v>2.0301211398678398</v>
      </c>
      <c r="W601" s="326">
        <f t="shared" si="361"/>
        <v>2.4797326795100716E-4</v>
      </c>
      <c r="X601" s="326">
        <f t="shared" si="362"/>
        <v>3.7957727057253763</v>
      </c>
      <c r="Y601" s="326">
        <f t="shared" si="377"/>
        <v>34.564629908859864</v>
      </c>
      <c r="Z601" s="107">
        <f>IF(H601&gt;0, rate1(1,$L$52,$L$51,$L$54,U601,$L$53,$L$50,Y601),"")</f>
        <v>2390.9465220262373</v>
      </c>
      <c r="AA601" s="334">
        <f t="shared" si="363"/>
        <v>1.5849467603665619</v>
      </c>
      <c r="AB601" s="334">
        <f t="shared" si="364"/>
        <v>-4.2392450860931786E-4</v>
      </c>
      <c r="AC601" s="326">
        <f t="shared" si="365"/>
        <v>9.0677838147676701E-2</v>
      </c>
      <c r="AD601" s="326">
        <f t="shared" si="366"/>
        <v>-0.2205610588932245</v>
      </c>
      <c r="AE601" s="326">
        <f t="shared" si="367"/>
        <v>54.664300860984788</v>
      </c>
      <c r="AF601" s="326">
        <f t="shared" si="368"/>
        <v>1002.3999864600393</v>
      </c>
      <c r="AG601" s="326">
        <f t="shared" si="369"/>
        <v>1000.9741447486022</v>
      </c>
      <c r="AH601" s="326">
        <f t="shared" si="370"/>
        <v>2.0102444850216483</v>
      </c>
      <c r="AI601" s="326">
        <f t="shared" si="371"/>
        <v>38.211908208539413</v>
      </c>
      <c r="AJ601" s="326">
        <f t="shared" si="372"/>
        <v>3.0792473276785843</v>
      </c>
      <c r="AK601" s="335">
        <f t="shared" si="373"/>
        <v>0.74977946779417082</v>
      </c>
      <c r="AL601" s="41">
        <f t="shared" si="378"/>
        <v>0.4659657699251013</v>
      </c>
      <c r="AM601" s="8" cm="1">
        <f t="array" ref="AM601">Balance($B$8,$B$11,$B$12,$H$7,B601,AK601,AL601)</f>
        <v>14.389224668726932</v>
      </c>
      <c r="AN601" s="8" cm="1">
        <f t="array" ref="AN601">getStorageByWaterLevel(B600)</f>
        <v>10.76527155417622</v>
      </c>
    </row>
    <row r="602" spans="2:40" x14ac:dyDescent="0.25">
      <c r="B602" s="326">
        <f t="shared" si="344"/>
        <v>1002.3999864600393</v>
      </c>
      <c r="C602" s="326">
        <f t="shared" si="345"/>
        <v>1000.9741447486022</v>
      </c>
      <c r="D602" s="326">
        <f t="shared" si="346"/>
        <v>2.0102444850216483</v>
      </c>
      <c r="E602" s="326">
        <f t="shared" si="375"/>
        <v>19.465367399254241</v>
      </c>
      <c r="F602" s="326">
        <f t="shared" si="347"/>
        <v>19.465367399254241</v>
      </c>
      <c r="G602" s="326">
        <f t="shared" si="348"/>
        <v>43.32362075354731</v>
      </c>
      <c r="H602" s="311">
        <f t="shared" si="349"/>
        <v>0.02</v>
      </c>
      <c r="I602" s="326">
        <f t="shared" si="350"/>
        <v>1.1406733691496811</v>
      </c>
      <c r="J602" s="326">
        <f t="shared" si="374"/>
        <v>42.18</v>
      </c>
      <c r="K602" s="333">
        <f t="shared" si="351"/>
        <v>-1</v>
      </c>
      <c r="L602" s="321">
        <f t="shared" si="352"/>
        <v>1.9902444850216483</v>
      </c>
      <c r="M602" s="321">
        <f t="shared" si="353"/>
        <v>2.0002444850216481</v>
      </c>
      <c r="N602" s="326">
        <f t="shared" si="354"/>
        <v>-2.806021288866889E-2</v>
      </c>
      <c r="O602" s="326">
        <f t="shared" si="355"/>
        <v>1.0016492211610967E-3</v>
      </c>
      <c r="P602" s="330">
        <f t="shared" si="376"/>
        <v>33.775363737983497</v>
      </c>
      <c r="Q602" s="326">
        <f t="shared" si="356"/>
        <v>1.7956655822617265</v>
      </c>
      <c r="R602" s="276">
        <f>IF(H602&gt;0, rate1(1,$L$52,$L$51,$L$54,L602,$L$53,$L$50,P602),"")</f>
        <v>2349.1760243107983</v>
      </c>
      <c r="S602" s="321">
        <f t="shared" si="357"/>
        <v>0.76312246935814532</v>
      </c>
      <c r="T602" s="321">
        <f t="shared" si="358"/>
        <v>-0.11845873609301648</v>
      </c>
      <c r="U602" s="326">
        <f t="shared" si="359"/>
        <v>2.0102444850216483</v>
      </c>
      <c r="V602" s="334">
        <f t="shared" si="360"/>
        <v>2.0102444850216483</v>
      </c>
      <c r="W602" s="326">
        <f t="shared" si="361"/>
        <v>2.4314129024194386E-4</v>
      </c>
      <c r="X602" s="326">
        <f t="shared" si="362"/>
        <v>2.4585228040698368</v>
      </c>
      <c r="Y602" s="326">
        <f t="shared" si="377"/>
        <v>34.113920270249217</v>
      </c>
      <c r="Z602" s="107">
        <f>IF(H602&gt;0, rate1(1,$L$52,$L$51,$L$54,U602,$L$53,$L$50,Y602),"")</f>
        <v>2367.1495582298494</v>
      </c>
      <c r="AA602" s="334">
        <f t="shared" si="363"/>
        <v>1.0368904760173177</v>
      </c>
      <c r="AB602" s="334">
        <f t="shared" si="364"/>
        <v>-6.5908959843132683E-3</v>
      </c>
      <c r="AC602" s="326">
        <f t="shared" si="365"/>
        <v>-6.5908959843132683E-3</v>
      </c>
      <c r="AD602" s="326">
        <f t="shared" si="366"/>
        <v>3.0344887929655107</v>
      </c>
      <c r="AE602" s="326">
        <f t="shared" si="367"/>
        <v>77.421054164030622</v>
      </c>
      <c r="AF602" s="326">
        <f t="shared" si="368"/>
        <v>1002.3785171431349</v>
      </c>
      <c r="AG602" s="326">
        <f t="shared" si="369"/>
        <v>1000.9807356445865</v>
      </c>
      <c r="AH602" s="326">
        <f t="shared" si="370"/>
        <v>1.9903656387460333</v>
      </c>
      <c r="AI602" s="326">
        <f t="shared" si="371"/>
        <v>-2.8056203179780481</v>
      </c>
      <c r="AJ602" s="326">
        <f t="shared" si="372"/>
        <v>3.0784679887013682</v>
      </c>
      <c r="AK602" s="335">
        <f t="shared" si="373"/>
        <v>0.75148504550852457</v>
      </c>
      <c r="AL602" s="41">
        <f t="shared" si="378"/>
        <v>0.46757754821333747</v>
      </c>
      <c r="AM602" s="8" cm="1">
        <f t="array" ref="AM602">Balance($B$8,$B$11,$B$12,$H$7,B602,AK602,AL602)</f>
        <v>14.49397562095143</v>
      </c>
      <c r="AN602" s="8" cm="1">
        <f t="array" ref="AN602">getStorageByWaterLevel(B601)</f>
        <v>10.73346424349247</v>
      </c>
    </row>
    <row r="603" spans="2:40" x14ac:dyDescent="0.25">
      <c r="B603" s="326">
        <f t="shared" si="344"/>
        <v>1002.3785171431349</v>
      </c>
      <c r="C603" s="326">
        <f t="shared" si="345"/>
        <v>1000.9807356445865</v>
      </c>
      <c r="D603" s="326">
        <f t="shared" si="346"/>
        <v>1.9903656387460333</v>
      </c>
      <c r="E603" s="326">
        <f t="shared" si="375"/>
        <v>19.465367399254241</v>
      </c>
      <c r="F603" s="326">
        <f t="shared" si="347"/>
        <v>19.465367399254241</v>
      </c>
      <c r="G603" s="326">
        <f t="shared" si="348"/>
        <v>44.650779983031725</v>
      </c>
      <c r="H603" s="311">
        <f t="shared" si="349"/>
        <v>0.02</v>
      </c>
      <c r="I603" s="326">
        <f t="shared" si="350"/>
        <v>1.118225198838718</v>
      </c>
      <c r="J603" s="326">
        <f t="shared" si="374"/>
        <v>42.18</v>
      </c>
      <c r="K603" s="333">
        <f t="shared" si="351"/>
        <v>1</v>
      </c>
      <c r="L603" s="321">
        <f t="shared" si="352"/>
        <v>2.0103656387460331</v>
      </c>
      <c r="M603" s="321">
        <f t="shared" si="353"/>
        <v>2.0003656387460333</v>
      </c>
      <c r="N603" s="326">
        <f t="shared" si="354"/>
        <v>2.8402273902668806E-2</v>
      </c>
      <c r="O603" s="326">
        <f t="shared" si="355"/>
        <v>1.0016492211610967E-3</v>
      </c>
      <c r="P603" s="330">
        <f t="shared" si="376"/>
        <v>34.003773005691315</v>
      </c>
      <c r="Q603" s="326">
        <f t="shared" si="356"/>
        <v>1.8036568129591473</v>
      </c>
      <c r="R603" s="276">
        <f>IF(H603&gt;0, rate1(1,$L$52,$L$51,$L$54,L603,$L$53,$L$50,P603),"")</f>
        <v>2361.3112556674064</v>
      </c>
      <c r="S603" s="321">
        <f t="shared" si="357"/>
        <v>0.76257929885254028</v>
      </c>
      <c r="T603" s="321">
        <f t="shared" si="358"/>
        <v>0.11962846443212391</v>
      </c>
      <c r="U603" s="326">
        <f t="shared" si="359"/>
        <v>1.9903656387460331</v>
      </c>
      <c r="V603" s="334">
        <f t="shared" si="360"/>
        <v>1.9903656387460331</v>
      </c>
      <c r="W603" s="326">
        <f t="shared" si="361"/>
        <v>2.3835632967239562E-4</v>
      </c>
      <c r="X603" s="326">
        <f t="shared" si="362"/>
        <v>1.1473146281754509</v>
      </c>
      <c r="Y603" s="326">
        <f t="shared" si="377"/>
        <v>33.664647213338966</v>
      </c>
      <c r="Z603" s="107">
        <f>IF(H603&gt;0, rate1(1,$L$52,$L$51,$L$54,U603,$L$53,$L$50,Y603),"")</f>
        <v>2343.2798441601067</v>
      </c>
      <c r="AA603" s="334">
        <f t="shared" si="363"/>
        <v>0.48881296484699049</v>
      </c>
      <c r="AB603" s="334">
        <f t="shared" si="364"/>
        <v>4.6628007613896223E-4</v>
      </c>
      <c r="AC603" s="326">
        <f t="shared" si="365"/>
        <v>0.11962846443212391</v>
      </c>
      <c r="AD603" s="326">
        <f t="shared" si="366"/>
        <v>0.16718429092055942</v>
      </c>
      <c r="AE603" s="326">
        <f t="shared" si="367"/>
        <v>-50.73188571583232</v>
      </c>
      <c r="AF603" s="326">
        <f t="shared" si="368"/>
        <v>1002.2872909526054</v>
      </c>
      <c r="AG603" s="326">
        <f t="shared" si="369"/>
        <v>1000.8611071801544</v>
      </c>
      <c r="AH603" s="326">
        <f t="shared" si="370"/>
        <v>2.0104856005065206</v>
      </c>
      <c r="AI603" s="326">
        <f t="shared" si="371"/>
        <v>50.661878710399769</v>
      </c>
      <c r="AJ603" s="326">
        <f t="shared" si="372"/>
        <v>3.0925407327875902</v>
      </c>
      <c r="AK603" s="335">
        <f t="shared" si="373"/>
        <v>0.75136349587789009</v>
      </c>
      <c r="AL603" s="41">
        <f t="shared" si="378"/>
        <v>0.46745920714832517</v>
      </c>
      <c r="AM603" s="8" cm="1">
        <f t="array" ref="AM603">Balance($B$8,$B$11,$B$12,$H$7,B603,AK603,AL603)</f>
        <v>14.521155133666689</v>
      </c>
      <c r="AN603" s="8" cm="1">
        <f t="array" ref="AN603">getStorageByWaterLevel(B602)</f>
        <v>10.836631159087652</v>
      </c>
    </row>
    <row r="604" spans="2:40" x14ac:dyDescent="0.25">
      <c r="B604" s="326">
        <f t="shared" si="344"/>
        <v>1002.2872909526054</v>
      </c>
      <c r="C604" s="326">
        <f t="shared" si="345"/>
        <v>1000.8611071801544</v>
      </c>
      <c r="D604" s="326">
        <f t="shared" si="346"/>
        <v>2.0104856005065206</v>
      </c>
      <c r="E604" s="326">
        <f t="shared" si="375"/>
        <v>19.465367399254241</v>
      </c>
      <c r="F604" s="326">
        <f t="shared" si="347"/>
        <v>19.465367399254241</v>
      </c>
      <c r="G604" s="326">
        <f t="shared" si="348"/>
        <v>46.004920040670584</v>
      </c>
      <c r="H604" s="311">
        <f t="shared" si="349"/>
        <v>0.02</v>
      </c>
      <c r="I604" s="326">
        <f t="shared" si="350"/>
        <v>1.1409470179608434</v>
      </c>
      <c r="J604" s="326">
        <f t="shared" si="374"/>
        <v>42.18</v>
      </c>
      <c r="K604" s="333">
        <f t="shared" si="351"/>
        <v>1</v>
      </c>
      <c r="L604" s="321">
        <f t="shared" si="352"/>
        <v>2.0304856005065206</v>
      </c>
      <c r="M604" s="321">
        <f t="shared" si="353"/>
        <v>2.0204856005065208</v>
      </c>
      <c r="N604" s="326">
        <f t="shared" si="354"/>
        <v>2.8691103713464283E-2</v>
      </c>
      <c r="O604" s="326">
        <f t="shared" si="355"/>
        <v>1.0016492211610967E-3</v>
      </c>
      <c r="P604" s="330">
        <f t="shared" si="376"/>
        <v>34.459637174961443</v>
      </c>
      <c r="Q604" s="326">
        <f t="shared" si="356"/>
        <v>3.1442321546319718</v>
      </c>
      <c r="R604" s="276">
        <f>IF(H604&gt;0, rate1(1,$L$52,$L$51,$L$54,L604,$L$53,$L$50,P604),"")</f>
        <v>2385.4162898959698</v>
      </c>
      <c r="S604" s="321">
        <f t="shared" si="357"/>
        <v>1.3159359947926415</v>
      </c>
      <c r="T604" s="321">
        <f t="shared" si="358"/>
        <v>-9.0813026012737608E-2</v>
      </c>
      <c r="U604" s="326">
        <f t="shared" si="359"/>
        <v>2.0104856005065206</v>
      </c>
      <c r="V604" s="334">
        <f t="shared" si="360"/>
        <v>2.0104856005065206</v>
      </c>
      <c r="W604" s="326">
        <f t="shared" si="361"/>
        <v>2.4319962010821428E-4</v>
      </c>
      <c r="X604" s="326">
        <f t="shared" si="362"/>
        <v>2.4745870144036815</v>
      </c>
      <c r="Y604" s="326">
        <f t="shared" si="377"/>
        <v>34.119378758522643</v>
      </c>
      <c r="Z604" s="107">
        <f>IF(H604&gt;0, rate1(1,$L$52,$L$51,$L$54,U604,$L$53,$L$50,Y604),"")</f>
        <v>2367.4386506821488</v>
      </c>
      <c r="AA604" s="334">
        <f t="shared" si="363"/>
        <v>1.0435381681570091</v>
      </c>
      <c r="AB604" s="334">
        <f t="shared" si="364"/>
        <v>-5.5858946391859716E-3</v>
      </c>
      <c r="AC604" s="326">
        <f t="shared" si="365"/>
        <v>-5.5858946391859716E-3</v>
      </c>
      <c r="AD604" s="326">
        <f t="shared" si="366"/>
        <v>-3.5804470531357149</v>
      </c>
      <c r="AE604" s="326">
        <f t="shared" si="367"/>
        <v>-65.72337594392485</v>
      </c>
      <c r="AF604" s="326">
        <f t="shared" si="368"/>
        <v>1002.3215679509581</v>
      </c>
      <c r="AG604" s="326">
        <f t="shared" si="369"/>
        <v>1000.8666930747936</v>
      </c>
      <c r="AH604" s="326">
        <f t="shared" si="370"/>
        <v>2.0306077704968746</v>
      </c>
      <c r="AI604" s="326">
        <f t="shared" si="371"/>
        <v>-2.3416854587798501</v>
      </c>
      <c r="AJ604" s="326">
        <f t="shared" si="372"/>
        <v>3.0918902646045958</v>
      </c>
      <c r="AK604" s="335">
        <f t="shared" si="373"/>
        <v>0.7536255882777152</v>
      </c>
      <c r="AL604" s="41">
        <f t="shared" si="378"/>
        <v>0.46959612519232985</v>
      </c>
      <c r="AM604" s="8" cm="1">
        <f t="array" ref="AM604">Balance($B$8,$B$11,$B$12,$H$7,B604,AK604,AL604)</f>
        <v>14.583199799641354</v>
      </c>
      <c r="AN604" s="8" cm="1">
        <f t="array" ref="AN604">getStorageByWaterLevel(B603)</f>
        <v>10.855294323960118</v>
      </c>
    </row>
    <row r="605" spans="2:40" x14ac:dyDescent="0.25">
      <c r="B605" s="326">
        <f t="shared" si="344"/>
        <v>1002.3215679509581</v>
      </c>
      <c r="C605" s="326">
        <f t="shared" si="345"/>
        <v>1000.8666930747936</v>
      </c>
      <c r="D605" s="326">
        <f t="shared" si="346"/>
        <v>2.0306077704968746</v>
      </c>
      <c r="E605" s="326">
        <f t="shared" si="375"/>
        <v>19.465367399254241</v>
      </c>
      <c r="F605" s="326">
        <f t="shared" si="347"/>
        <v>19.465367399254241</v>
      </c>
      <c r="G605" s="326">
        <f t="shared" si="348"/>
        <v>44.667143450812063</v>
      </c>
      <c r="H605" s="311">
        <f t="shared" si="349"/>
        <v>0.02</v>
      </c>
      <c r="I605" s="326">
        <f t="shared" si="350"/>
        <v>1.163899900931574</v>
      </c>
      <c r="J605" s="326">
        <f t="shared" si="374"/>
        <v>42.18</v>
      </c>
      <c r="K605" s="333">
        <f t="shared" si="351"/>
        <v>-1</v>
      </c>
      <c r="L605" s="321">
        <f t="shared" si="352"/>
        <v>2.0106077704968746</v>
      </c>
      <c r="M605" s="321">
        <f t="shared" si="353"/>
        <v>2.0206077704968743</v>
      </c>
      <c r="N605" s="326">
        <f t="shared" si="354"/>
        <v>-2.8342682968823141E-2</v>
      </c>
      <c r="O605" s="326">
        <f t="shared" si="355"/>
        <v>1.0016492211610967E-3</v>
      </c>
      <c r="P605" s="330">
        <f t="shared" si="376"/>
        <v>34.235976335565582</v>
      </c>
      <c r="Q605" s="326">
        <f t="shared" si="356"/>
        <v>3.1524543302683057</v>
      </c>
      <c r="R605" s="276">
        <f>IF(H605&gt;0, rate1(1,$L$52,$L$51,$L$54,L605,$L$53,$L$50,P605),"")</f>
        <v>2373.6086658376717</v>
      </c>
      <c r="S605" s="321">
        <f t="shared" si="357"/>
        <v>1.3259404726285535</v>
      </c>
      <c r="T605" s="321">
        <f t="shared" si="358"/>
        <v>8.6956623521629584E-2</v>
      </c>
      <c r="U605" s="326">
        <f t="shared" si="359"/>
        <v>2.0306077704968746</v>
      </c>
      <c r="V605" s="334">
        <f t="shared" si="360"/>
        <v>2.0306077704968746</v>
      </c>
      <c r="W605" s="326">
        <f t="shared" si="361"/>
        <v>2.4809216317089877E-4</v>
      </c>
      <c r="X605" s="326">
        <f t="shared" si="362"/>
        <v>3.828842529232773</v>
      </c>
      <c r="Y605" s="326">
        <f t="shared" si="377"/>
        <v>34.575682970994862</v>
      </c>
      <c r="Z605" s="107">
        <f>IF(H605&gt;0, rate1(1,$L$52,$L$51,$L$54,U605,$L$53,$L$50,Y605),"")</f>
        <v>2391.5282473838647</v>
      </c>
      <c r="AA605" s="334">
        <f t="shared" si="363"/>
        <v>1.5983663677528881</v>
      </c>
      <c r="AB605" s="334">
        <f t="shared" si="364"/>
        <v>-4.1461582157865408E-4</v>
      </c>
      <c r="AC605" s="326">
        <f t="shared" si="365"/>
        <v>8.6956623521629584E-2</v>
      </c>
      <c r="AD605" s="326">
        <f t="shared" si="366"/>
        <v>-0.22999973078560487</v>
      </c>
      <c r="AE605" s="326">
        <f t="shared" si="367"/>
        <v>82.350185831332681</v>
      </c>
      <c r="AF605" s="326">
        <f t="shared" si="368"/>
        <v>1002.2062686444676</v>
      </c>
      <c r="AG605" s="326">
        <f t="shared" si="369"/>
        <v>1000.779736451272</v>
      </c>
      <c r="AH605" s="326">
        <f t="shared" si="370"/>
        <v>2.0107311691791505</v>
      </c>
      <c r="AI605" s="326">
        <f t="shared" si="371"/>
        <v>36.634776731800343</v>
      </c>
      <c r="AJ605" s="326">
        <f t="shared" si="372"/>
        <v>3.1020665914745402</v>
      </c>
      <c r="AK605" s="335">
        <f t="shared" si="373"/>
        <v>0.75351785922542358</v>
      </c>
      <c r="AL605" s="41">
        <f t="shared" si="378"/>
        <v>0.46949735289967853</v>
      </c>
      <c r="AM605" s="8" cm="1">
        <f t="array" ref="AM605">Balance($B$8,$B$11,$B$12,$H$7,B605,AK605,AL605)</f>
        <v>14.545594861927547</v>
      </c>
      <c r="AN605" s="8" cm="1">
        <f t="array" ref="AN605">getStorageByWaterLevel(B604)</f>
        <v>10.934775792163499</v>
      </c>
    </row>
    <row r="606" spans="2:40" x14ac:dyDescent="0.25">
      <c r="B606" s="326">
        <f t="shared" si="344"/>
        <v>1002.2062686444676</v>
      </c>
      <c r="C606" s="326">
        <f t="shared" si="345"/>
        <v>1000.779736451272</v>
      </c>
      <c r="D606" s="326">
        <f t="shared" si="346"/>
        <v>2.0107311691791505</v>
      </c>
      <c r="E606" s="326">
        <f t="shared" si="375"/>
        <v>19.465367399254241</v>
      </c>
      <c r="F606" s="326">
        <f t="shared" si="347"/>
        <v>19.465367399254241</v>
      </c>
      <c r="G606" s="326">
        <f t="shared" si="348"/>
        <v>43.35541251051125</v>
      </c>
      <c r="H606" s="311">
        <f t="shared" si="349"/>
        <v>0.02</v>
      </c>
      <c r="I606" s="326">
        <f t="shared" si="350"/>
        <v>1.1412257545564899</v>
      </c>
      <c r="J606" s="326">
        <f t="shared" si="374"/>
        <v>42.18</v>
      </c>
      <c r="K606" s="333">
        <f t="shared" si="351"/>
        <v>-1</v>
      </c>
      <c r="L606" s="321">
        <f t="shared" si="352"/>
        <v>1.9907311691791505</v>
      </c>
      <c r="M606" s="321">
        <f t="shared" si="353"/>
        <v>2.0007311691791507</v>
      </c>
      <c r="N606" s="326">
        <f t="shared" si="354"/>
        <v>-2.8066964528296712E-2</v>
      </c>
      <c r="O606" s="326">
        <f t="shared" si="355"/>
        <v>1.0016492211610967E-3</v>
      </c>
      <c r="P606" s="330">
        <f t="shared" si="376"/>
        <v>33.786354174165908</v>
      </c>
      <c r="Q606" s="326">
        <f t="shared" si="356"/>
        <v>1.8277728588036126</v>
      </c>
      <c r="R606" s="276">
        <f>IF(H606&gt;0, rate1(1,$L$52,$L$51,$L$54,L606,$L$53,$L$50,P606),"")</f>
        <v>2349.7608217564989</v>
      </c>
      <c r="S606" s="321">
        <f t="shared" si="357"/>
        <v>0.77657411063340209</v>
      </c>
      <c r="T606" s="321">
        <f t="shared" si="358"/>
        <v>-0.12562091442430984</v>
      </c>
      <c r="U606" s="326">
        <f t="shared" si="359"/>
        <v>2.0107311691791505</v>
      </c>
      <c r="V606" s="334">
        <f t="shared" si="360"/>
        <v>2.0107311691791505</v>
      </c>
      <c r="W606" s="326">
        <f t="shared" si="361"/>
        <v>2.4325903446431596E-4</v>
      </c>
      <c r="X606" s="326">
        <f t="shared" si="362"/>
        <v>2.490951877371117</v>
      </c>
      <c r="Y606" s="326">
        <f t="shared" si="377"/>
        <v>34.124938284947333</v>
      </c>
      <c r="Z606" s="107">
        <f>IF(H606&gt;0, rate1(1,$L$52,$L$51,$L$54,U606,$L$53,$L$50,Y606),"")</f>
        <v>2367.7330718074209</v>
      </c>
      <c r="AA606" s="334">
        <f t="shared" si="363"/>
        <v>1.0503086435270057</v>
      </c>
      <c r="AB606" s="334">
        <f t="shared" si="364"/>
        <v>-4.835332805857395E-3</v>
      </c>
      <c r="AC606" s="326">
        <f t="shared" si="365"/>
        <v>-4.835332805857395E-3</v>
      </c>
      <c r="AD606" s="326">
        <f t="shared" si="366"/>
        <v>4.1362199465924094</v>
      </c>
      <c r="AE606" s="326">
        <f t="shared" si="367"/>
        <v>106.33587561330035</v>
      </c>
      <c r="AF606" s="326">
        <f t="shared" si="368"/>
        <v>1002.1830370127452</v>
      </c>
      <c r="AG606" s="326">
        <f t="shared" si="369"/>
        <v>1000.7845717840779</v>
      </c>
      <c r="AH606" s="326">
        <f t="shared" si="370"/>
        <v>1.9908523766796498</v>
      </c>
      <c r="AI606" s="326">
        <f t="shared" si="371"/>
        <v>-2.0577978665262093</v>
      </c>
      <c r="AJ606" s="326">
        <f t="shared" si="372"/>
        <v>3.1014949809560606</v>
      </c>
      <c r="AK606" s="335">
        <f t="shared" si="373"/>
        <v>0.75515423005299143</v>
      </c>
      <c r="AL606" s="41">
        <f t="shared" si="378"/>
        <v>0.4710426077822259</v>
      </c>
      <c r="AM606" s="8" cm="1">
        <f t="array" ref="AM606">Balance($B$8,$B$11,$B$12,$H$7,B606,AK606,AL606)</f>
        <v>14.647589225599816</v>
      </c>
      <c r="AN606" s="8" cm="1">
        <f t="array" ref="AN606">getStorageByWaterLevel(B605)</f>
        <v>10.90487772246693</v>
      </c>
    </row>
    <row r="607" spans="2:40" x14ac:dyDescent="0.25">
      <c r="B607" s="326">
        <f t="shared" si="344"/>
        <v>1002.1830370127452</v>
      </c>
      <c r="C607" s="326">
        <f t="shared" si="345"/>
        <v>1000.7845717840779</v>
      </c>
      <c r="D607" s="326">
        <f t="shared" si="346"/>
        <v>1.9908523766796498</v>
      </c>
      <c r="E607" s="326">
        <f t="shared" si="375"/>
        <v>19.465367399254241</v>
      </c>
      <c r="F607" s="326">
        <f t="shared" si="347"/>
        <v>19.465367399254241</v>
      </c>
      <c r="G607" s="326">
        <f t="shared" si="348"/>
        <v>44.683221223182947</v>
      </c>
      <c r="H607" s="311">
        <f t="shared" si="349"/>
        <v>0.02</v>
      </c>
      <c r="I607" s="326">
        <f t="shared" si="350"/>
        <v>1.1187721829338444</v>
      </c>
      <c r="J607" s="326">
        <f t="shared" si="374"/>
        <v>42.18</v>
      </c>
      <c r="K607" s="333">
        <f t="shared" si="351"/>
        <v>1</v>
      </c>
      <c r="L607" s="321">
        <f t="shared" si="352"/>
        <v>2.0108523766796496</v>
      </c>
      <c r="M607" s="321">
        <f t="shared" si="353"/>
        <v>2.0008523766796498</v>
      </c>
      <c r="N607" s="326">
        <f t="shared" si="354"/>
        <v>2.8409260638453837E-2</v>
      </c>
      <c r="O607" s="326">
        <f t="shared" si="355"/>
        <v>1.0016492211610967E-3</v>
      </c>
      <c r="P607" s="330">
        <f t="shared" si="376"/>
        <v>34.014783216253633</v>
      </c>
      <c r="Q607" s="326">
        <f t="shared" si="356"/>
        <v>1.8357715275694346</v>
      </c>
      <c r="R607" s="276">
        <f>IF(H607&gt;0, rate1(1,$L$52,$L$51,$L$54,L607,$L$53,$L$50,P607),"")</f>
        <v>2361.8952482938357</v>
      </c>
      <c r="S607" s="321">
        <f t="shared" si="357"/>
        <v>0.7759653695872939</v>
      </c>
      <c r="T607" s="321">
        <f t="shared" si="358"/>
        <v>0.12680745198239946</v>
      </c>
      <c r="U607" s="326">
        <f t="shared" si="359"/>
        <v>1.9908523766796495</v>
      </c>
      <c r="V607" s="334">
        <f t="shared" si="360"/>
        <v>1.9908523766796495</v>
      </c>
      <c r="W607" s="326">
        <f t="shared" si="361"/>
        <v>2.3847292257439534E-4</v>
      </c>
      <c r="X607" s="326">
        <f t="shared" si="362"/>
        <v>1.1791090957811292</v>
      </c>
      <c r="Y607" s="326">
        <f t="shared" si="377"/>
        <v>33.675629934582354</v>
      </c>
      <c r="Z607" s="107">
        <f>IF(H607&gt;0, rate1(1,$L$52,$L$51,$L$54,U607,$L$53,$L$50,Y607),"")</f>
        <v>2343.8651321671855</v>
      </c>
      <c r="AA607" s="334">
        <f t="shared" si="363"/>
        <v>0.50223354141324339</v>
      </c>
      <c r="AB607" s="334">
        <f t="shared" si="364"/>
        <v>4.7908596182125331E-4</v>
      </c>
      <c r="AC607" s="326">
        <f t="shared" si="365"/>
        <v>0.12680745198239946</v>
      </c>
      <c r="AD607" s="326">
        <f t="shared" si="366"/>
        <v>0.15771943751993336</v>
      </c>
      <c r="AE607" s="326">
        <f t="shared" si="367"/>
        <v>-65.236228343528353</v>
      </c>
      <c r="AF607" s="326">
        <f t="shared" si="368"/>
        <v>1002.0846388214013</v>
      </c>
      <c r="AG607" s="326">
        <f t="shared" si="369"/>
        <v>1000.6577643320956</v>
      </c>
      <c r="AH607" s="326">
        <f t="shared" si="370"/>
        <v>2.0109723919775946</v>
      </c>
      <c r="AI607" s="326">
        <f t="shared" si="371"/>
        <v>53.68885519965437</v>
      </c>
      <c r="AJ607" s="326">
        <f t="shared" si="372"/>
        <v>3.1164085518448537</v>
      </c>
      <c r="AK607" s="335">
        <f t="shared" si="373"/>
        <v>0.75506501337762488</v>
      </c>
      <c r="AL607" s="41">
        <f t="shared" si="378"/>
        <v>0.47095580986821584</v>
      </c>
      <c r="AM607" s="8" cm="1">
        <f t="array" ref="AM607">Balance($B$8,$B$11,$B$12,$H$7,B607,AK607,AL607)</f>
        <v>14.676271482196018</v>
      </c>
      <c r="AN607" s="8" cm="1">
        <f t="array" ref="AN607">getStorageByWaterLevel(B606)</f>
        <v>11.005610068792265</v>
      </c>
    </row>
    <row r="608" spans="2:40" x14ac:dyDescent="0.25">
      <c r="B608" s="326">
        <f t="shared" ref="B608:B641" si="379">IF(H608&gt;0, AF607,"")</f>
        <v>1002.0846388214013</v>
      </c>
      <c r="C608" s="326">
        <f t="shared" ref="C608:C641" si="380">IF(H608&gt;0, AG607,"")</f>
        <v>1000.6577643320956</v>
      </c>
      <c r="D608" s="326">
        <f t="shared" ref="D608:D641" si="381">IF(H608&gt;0, AH607,"")</f>
        <v>2.0109723919775946</v>
      </c>
      <c r="E608" s="326">
        <f t="shared" si="375"/>
        <v>19.465367399254241</v>
      </c>
      <c r="F608" s="326">
        <f t="shared" ref="F608:F641" si="382">IF(H608&gt;0, (E608+E607)/2,"")</f>
        <v>19.465367399254241</v>
      </c>
      <c r="G608" s="326">
        <f t="shared" ref="G608:G641" si="383">IF(H608&gt;0, F608*$S$53*$C$55*(B608-C608+N608)^1.5,"")</f>
        <v>46.038017459493517</v>
      </c>
      <c r="H608" s="311">
        <f t="shared" ref="H608:H641" si="384">dv(S607)</f>
        <v>0.02</v>
      </c>
      <c r="I608" s="326">
        <f t="shared" ref="I608:I641" si="385">IF(H608&gt;0, (B608-C608)*B$19,"")</f>
        <v>1.1414995914446082</v>
      </c>
      <c r="J608" s="326">
        <f t="shared" si="374"/>
        <v>42.18</v>
      </c>
      <c r="K608" s="333">
        <f t="shared" ref="K608:K641" si="386">IF(H608&gt;0, IF((1-S607-0.015)&gt;0,1,-1),"")</f>
        <v>1</v>
      </c>
      <c r="L608" s="321">
        <f t="shared" ref="L608:L641" si="387">IF(H608&gt;0, D608+K608*H608,"")</f>
        <v>2.0309723919775946</v>
      </c>
      <c r="M608" s="321">
        <f t="shared" ref="M608:M641" si="388">IF(H608&gt;0, (D608+L608)/2,"")</f>
        <v>2.0209723919775948</v>
      </c>
      <c r="N608" s="326">
        <f t="shared" ref="N608:N641" si="389">IF(H608&gt;0, 2*($P$53*M608/$S$52/$S$51)^2-(B608-C608)*2,"")</f>
        <v>2.8698092396325592E-2</v>
      </c>
      <c r="O608" s="326">
        <f t="shared" ref="O608:O641" si="390">IF(WH(B607,$F$51,$F$52,$F$53)&gt;0,WH(B607,$F$51,$F$52,$F$53),O607)</f>
        <v>1.0016492211610967E-3</v>
      </c>
      <c r="P608" s="330">
        <f t="shared" si="376"/>
        <v>34.470685370839348</v>
      </c>
      <c r="Q608" s="326">
        <f t="shared" ref="Q608:Q641" si="391">IF(H608&gt;0, M608/$S$54*(B608-C608+N608/2)*E608-J608,"")</f>
        <v>3.1769996721571445</v>
      </c>
      <c r="R608" s="276">
        <f>IF(H608&gt;0, rate1(1,$L$52,$L$51,$L$54,L608,$L$53,$L$50,P608),"")</f>
        <v>2385.998604655133</v>
      </c>
      <c r="S608" s="321">
        <f t="shared" ref="S608:S641" si="392">IF(H608&gt;0, Q608/O608/R608,"")</f>
        <v>1.3293254731461848</v>
      </c>
      <c r="T608" s="321">
        <f t="shared" ref="T608:T641" si="393">IF(H608&gt;0, N608/(1-S608),"")</f>
        <v>-8.7142036484941912E-2</v>
      </c>
      <c r="U608" s="326">
        <f t="shared" ref="U608:U641" si="394">L608-K608*H608</f>
        <v>2.0109723919775946</v>
      </c>
      <c r="V608" s="334">
        <f t="shared" ref="V608:V641" si="395">IF(H608&gt;0, (D608+U608)/2,"")</f>
        <v>2.0109723919775946</v>
      </c>
      <c r="W608" s="326">
        <f t="shared" ref="W608:W641" si="396">IF(H608&gt;0, 2*($P$53*V608/$S$52/$S$51)^2-(B608-C608)*2,"")</f>
        <v>2.433174044202957E-4</v>
      </c>
      <c r="X608" s="326">
        <f t="shared" ref="X608:X641" si="397">IF(H608&gt;0, V608/$S$54*(B608-C608+W608/2)*F608-J608,"")</f>
        <v>2.5070310205725406</v>
      </c>
      <c r="Y608" s="326">
        <f t="shared" si="377"/>
        <v>34.130399644204644</v>
      </c>
      <c r="Z608" s="107">
        <f>IF(H608&gt;0, rate1(1,$L$52,$L$51,$L$54,U608,$L$53,$L$50,Y608),"")</f>
        <v>2368.0222720854013</v>
      </c>
      <c r="AA608" s="334">
        <f t="shared" ref="AA608:AA641" si="398">IF(H608&gt;0, X608/O608/Z608,"")</f>
        <v>1.0569593070086476</v>
      </c>
      <c r="AB608" s="334">
        <f t="shared" ref="AB608:AB641" si="399">IF(H608&gt;0, W608/(1-AA608),"")</f>
        <v>-4.2717760660844258E-3</v>
      </c>
      <c r="AC608" s="326">
        <f t="shared" ref="AC608:AC641" si="400">IF(H608&gt;0, delta_z(N608,S608,H608,AE607,AB608),"")</f>
        <v>-4.2717760660844258E-3</v>
      </c>
      <c r="AD608" s="326">
        <f t="shared" ref="AD608:AD641" si="401">IF(H608&gt;0, H608/AC608*K608,"")</f>
        <v>-4.681893360185498</v>
      </c>
      <c r="AE608" s="326">
        <f t="shared" ref="AE608:AE641" si="402">IF(H608&gt;0, (AD608-AD607)/(AC608+AC607)*2,"")</f>
        <v>-78.991081764801535</v>
      </c>
      <c r="AF608" s="326">
        <f t="shared" ref="AF608:AF641" si="403">IF(H608&gt;0, B608-(AC608-N608),"")</f>
        <v>1002.1176086898637</v>
      </c>
      <c r="AG608" s="326">
        <f t="shared" ref="AG608:AG641" si="404">IF(H608&gt;0, C608-AC608,"")</f>
        <v>1000.6620361081616</v>
      </c>
      <c r="AH608" s="326">
        <f t="shared" ref="AH608:AH641" si="405">IF(H608&gt;0, $S$54*$S$53*$C$55*SQRT(AF608-AG608),"")</f>
        <v>2.0310946152739149</v>
      </c>
      <c r="AI608" s="326">
        <f t="shared" ref="AI608:AI641" si="406">IF(H608&gt;0, AC608/R608*1000000,"")</f>
        <v>-1.7903514519036607</v>
      </c>
      <c r="AJ608" s="326">
        <f t="shared" ref="AJ608:AJ641" si="407">IF(H608&gt;0, AJ607+AI608/3600,"")</f>
        <v>3.1159112319971025</v>
      </c>
      <c r="AK608" s="335">
        <f t="shared" ref="AK608:AK641" si="408">IF(H608&gt;0, AK607+AI607*G607/1000000,"")</f>
        <v>0.75746400437173045</v>
      </c>
      <c r="AL608" s="41">
        <f t="shared" si="378"/>
        <v>0.47322040578053726</v>
      </c>
      <c r="AM608" s="8" cm="1">
        <f t="array" ref="AM608">Balance($B$8,$B$11,$B$12,$H$7,B608,AK608,AL608)</f>
        <v>14.744048214556036</v>
      </c>
      <c r="AN608" s="8" cm="1">
        <f t="array" ref="AN608">getStorageByWaterLevel(B607)</f>
        <v>11.025962646801291</v>
      </c>
    </row>
    <row r="609" spans="2:40" x14ac:dyDescent="0.25">
      <c r="B609" s="326">
        <f t="shared" si="379"/>
        <v>1002.1176086898637</v>
      </c>
      <c r="C609" s="326">
        <f t="shared" si="380"/>
        <v>1000.6620361081616</v>
      </c>
      <c r="D609" s="326">
        <f t="shared" si="381"/>
        <v>2.0310946152739149</v>
      </c>
      <c r="E609" s="326">
        <f t="shared" si="375"/>
        <v>19.465367399254241</v>
      </c>
      <c r="F609" s="326">
        <f t="shared" si="382"/>
        <v>19.465367399254241</v>
      </c>
      <c r="G609" s="326">
        <f t="shared" si="383"/>
        <v>44.699599739907647</v>
      </c>
      <c r="H609" s="311">
        <f t="shared" si="384"/>
        <v>0.02</v>
      </c>
      <c r="I609" s="326">
        <f t="shared" si="385"/>
        <v>1.1644580653616685</v>
      </c>
      <c r="J609" s="326">
        <f t="shared" si="374"/>
        <v>42.18</v>
      </c>
      <c r="K609" s="333">
        <f t="shared" si="386"/>
        <v>-1</v>
      </c>
      <c r="L609" s="321">
        <f t="shared" si="387"/>
        <v>2.0110946152739149</v>
      </c>
      <c r="M609" s="321">
        <f t="shared" si="388"/>
        <v>2.0210946152739151</v>
      </c>
      <c r="N609" s="326">
        <f t="shared" si="389"/>
        <v>-2.8349435643707288E-2</v>
      </c>
      <c r="O609" s="326">
        <f t="shared" si="390"/>
        <v>1.0016492211610967E-3</v>
      </c>
      <c r="P609" s="330">
        <f t="shared" si="376"/>
        <v>34.247007745352136</v>
      </c>
      <c r="Q609" s="326">
        <f t="shared" si="391"/>
        <v>3.1852293995513747</v>
      </c>
      <c r="R609" s="276">
        <f>IF(H609&gt;0, rate1(1,$L$52,$L$51,$L$54,L609,$L$53,$L$50,P609),"")</f>
        <v>2374.1919004524807</v>
      </c>
      <c r="S609" s="321">
        <f t="shared" si="392"/>
        <v>1.3393967440266148</v>
      </c>
      <c r="T609" s="321">
        <f t="shared" si="393"/>
        <v>8.3528896910938497E-2</v>
      </c>
      <c r="U609" s="326">
        <f t="shared" si="394"/>
        <v>2.0310946152739149</v>
      </c>
      <c r="V609" s="334">
        <f t="shared" si="395"/>
        <v>2.0310946152739149</v>
      </c>
      <c r="W609" s="326">
        <f t="shared" si="396"/>
        <v>2.4821113922879334E-4</v>
      </c>
      <c r="X609" s="326">
        <f t="shared" si="397"/>
        <v>3.8619427700225586</v>
      </c>
      <c r="Y609" s="326">
        <f t="shared" si="377"/>
        <v>34.586741782503239</v>
      </c>
      <c r="Z609" s="107">
        <f>IF(H609&gt;0, rate1(1,$L$52,$L$51,$L$54,U609,$L$53,$L$50,Y609),"")</f>
        <v>2392.1101863219837</v>
      </c>
      <c r="AA609" s="334">
        <f t="shared" si="398"/>
        <v>1.6117919990683749</v>
      </c>
      <c r="AB609" s="334">
        <f t="shared" si="399"/>
        <v>-4.0571164645298484E-4</v>
      </c>
      <c r="AC609" s="326">
        <f t="shared" si="400"/>
        <v>8.3528896910938497E-2</v>
      </c>
      <c r="AD609" s="326">
        <f t="shared" si="401"/>
        <v>-0.2394380955530242</v>
      </c>
      <c r="AE609" s="326">
        <f t="shared" si="402"/>
        <v>112.10236297451648</v>
      </c>
      <c r="AF609" s="326">
        <f t="shared" si="403"/>
        <v>1002.0057303573091</v>
      </c>
      <c r="AG609" s="326">
        <f t="shared" si="404"/>
        <v>1000.5785072112507</v>
      </c>
      <c r="AH609" s="326">
        <f t="shared" si="405"/>
        <v>2.0112180675024853</v>
      </c>
      <c r="AI609" s="326">
        <f t="shared" si="406"/>
        <v>35.182032629721007</v>
      </c>
      <c r="AJ609" s="326">
        <f t="shared" si="407"/>
        <v>3.1256840188386916</v>
      </c>
      <c r="AK609" s="335">
        <f t="shared" si="408"/>
        <v>0.75738158014032908</v>
      </c>
      <c r="AL609" s="41">
        <f t="shared" si="378"/>
        <v>0.47314488875629596</v>
      </c>
      <c r="AM609" s="8" cm="1">
        <f t="array" ref="AM609">Balance($B$8,$B$11,$B$12,$H$7,B609,AK609,AL609)</f>
        <v>14.707365247764354</v>
      </c>
      <c r="AN609" s="8" cm="1">
        <f t="array" ref="AN609">getStorageByWaterLevel(B608)</f>
        <v>11.112374929928995</v>
      </c>
    </row>
    <row r="610" spans="2:40" x14ac:dyDescent="0.25">
      <c r="B610" s="326">
        <f t="shared" si="379"/>
        <v>1002.0057303573091</v>
      </c>
      <c r="C610" s="326">
        <f t="shared" si="380"/>
        <v>1000.5785072112507</v>
      </c>
      <c r="D610" s="326">
        <f t="shared" si="381"/>
        <v>2.0112180675024853</v>
      </c>
      <c r="E610" s="326">
        <f t="shared" si="375"/>
        <v>19.465367399254241</v>
      </c>
      <c r="F610" s="326">
        <f t="shared" si="382"/>
        <v>19.465367399254241</v>
      </c>
      <c r="G610" s="326">
        <f t="shared" si="383"/>
        <v>43.387233816498316</v>
      </c>
      <c r="H610" s="311">
        <f t="shared" si="384"/>
        <v>0.02</v>
      </c>
      <c r="I610" s="326">
        <f t="shared" si="385"/>
        <v>1.1417785168467163</v>
      </c>
      <c r="J610" s="326">
        <f t="shared" si="374"/>
        <v>42.18</v>
      </c>
      <c r="K610" s="333">
        <f t="shared" si="386"/>
        <v>-1</v>
      </c>
      <c r="L610" s="321">
        <f t="shared" si="387"/>
        <v>1.9912180675024853</v>
      </c>
      <c r="M610" s="321">
        <f t="shared" si="388"/>
        <v>2.0012180675024851</v>
      </c>
      <c r="N610" s="326">
        <f t="shared" si="389"/>
        <v>-2.8073719110468964E-2</v>
      </c>
      <c r="O610" s="326">
        <f t="shared" si="390"/>
        <v>1.0016492211610967E-3</v>
      </c>
      <c r="P610" s="330">
        <f t="shared" si="376"/>
        <v>33.797350342529299</v>
      </c>
      <c r="Q610" s="326">
        <f t="shared" si="391"/>
        <v>1.8599098986912779</v>
      </c>
      <c r="R610" s="276">
        <f>IF(H610&gt;0, rate1(1,$L$52,$L$51,$L$54,L610,$L$53,$L$50,P610),"")</f>
        <v>2350.3458347475157</v>
      </c>
      <c r="S610" s="321">
        <f t="shared" si="392"/>
        <v>0.79003162810048944</v>
      </c>
      <c r="T610" s="321">
        <f t="shared" si="393"/>
        <v>-0.13370451395367705</v>
      </c>
      <c r="U610" s="326">
        <f t="shared" si="394"/>
        <v>2.0112180675024853</v>
      </c>
      <c r="V610" s="334">
        <f t="shared" si="395"/>
        <v>2.0112180675024853</v>
      </c>
      <c r="W610" s="326">
        <f t="shared" si="396"/>
        <v>2.433768590233143E-4</v>
      </c>
      <c r="X610" s="326">
        <f t="shared" si="397"/>
        <v>2.5234109337691706</v>
      </c>
      <c r="Y610" s="326">
        <f t="shared" si="377"/>
        <v>34.135962039481186</v>
      </c>
      <c r="Z610" s="107">
        <f>IF(H610&gt;0, rate1(1,$L$52,$L$51,$L$54,U610,$L$53,$L$50,Y610),"")</f>
        <v>2368.3168000870446</v>
      </c>
      <c r="AA610" s="334">
        <f t="shared" si="398"/>
        <v>1.063732741822325</v>
      </c>
      <c r="AB610" s="334">
        <f t="shared" si="399"/>
        <v>-3.8187100078293118E-3</v>
      </c>
      <c r="AC610" s="326">
        <f t="shared" si="400"/>
        <v>-3.8187100078293118E-3</v>
      </c>
      <c r="AD610" s="326">
        <f t="shared" si="401"/>
        <v>5.237370724405622</v>
      </c>
      <c r="AE610" s="326">
        <f t="shared" si="402"/>
        <v>137.41803984516858</v>
      </c>
      <c r="AF610" s="326">
        <f t="shared" si="403"/>
        <v>1001.9814753482065</v>
      </c>
      <c r="AG610" s="326">
        <f t="shared" si="404"/>
        <v>1000.5823259212585</v>
      </c>
      <c r="AH610" s="326">
        <f t="shared" si="405"/>
        <v>1.991339328796746</v>
      </c>
      <c r="AI610" s="326">
        <f t="shared" si="406"/>
        <v>-1.6247438786979764</v>
      </c>
      <c r="AJ610" s="326">
        <f t="shared" si="407"/>
        <v>3.125232701094609</v>
      </c>
      <c r="AK610" s="335">
        <f t="shared" si="408"/>
        <v>0.75895420291691396</v>
      </c>
      <c r="AL610" s="41">
        <f t="shared" si="378"/>
        <v>0.47462886689261757</v>
      </c>
      <c r="AM610" s="8" cm="1">
        <f t="array" ref="AM610">Balance($B$8,$B$11,$B$12,$H$7,B610,AK610,AL610)</f>
        <v>14.806832511653806</v>
      </c>
      <c r="AN610" s="8" cm="1">
        <f t="array" ref="AN610">getStorageByWaterLevel(B609)</f>
        <v>11.083383566941405</v>
      </c>
    </row>
    <row r="611" spans="2:40" x14ac:dyDescent="0.25">
      <c r="B611" s="326">
        <f t="shared" si="379"/>
        <v>1001.9814753482065</v>
      </c>
      <c r="C611" s="326">
        <f t="shared" si="380"/>
        <v>1000.5823259212585</v>
      </c>
      <c r="D611" s="326">
        <f t="shared" si="381"/>
        <v>1.991339328796746</v>
      </c>
      <c r="E611" s="326">
        <f t="shared" si="375"/>
        <v>19.465367399254241</v>
      </c>
      <c r="F611" s="326">
        <f t="shared" si="382"/>
        <v>19.465367399254241</v>
      </c>
      <c r="G611" s="326">
        <f t="shared" si="383"/>
        <v>44.715692458470429</v>
      </c>
      <c r="H611" s="311">
        <f t="shared" si="384"/>
        <v>0.02</v>
      </c>
      <c r="I611" s="326">
        <f t="shared" si="385"/>
        <v>1.1193195415583432</v>
      </c>
      <c r="J611" s="326">
        <f t="shared" si="374"/>
        <v>42.18</v>
      </c>
      <c r="K611" s="333">
        <f t="shared" si="386"/>
        <v>1</v>
      </c>
      <c r="L611" s="321">
        <f t="shared" si="387"/>
        <v>2.0113393287967458</v>
      </c>
      <c r="M611" s="321">
        <f t="shared" si="388"/>
        <v>2.001339328796746</v>
      </c>
      <c r="N611" s="326">
        <f t="shared" si="389"/>
        <v>2.8416250477202976E-2</v>
      </c>
      <c r="O611" s="326">
        <f t="shared" si="390"/>
        <v>1.0016492211610967E-3</v>
      </c>
      <c r="P611" s="330">
        <f t="shared" si="376"/>
        <v>34.025799164752549</v>
      </c>
      <c r="Q611" s="326">
        <f t="shared" si="391"/>
        <v>1.867916012804038</v>
      </c>
      <c r="R611" s="276">
        <f>IF(H611&gt;0, rate1(1,$L$52,$L$51,$L$54,L611,$L$53,$L$50,P611),"")</f>
        <v>2362.479455908458</v>
      </c>
      <c r="S611" s="321">
        <f t="shared" si="392"/>
        <v>0.78935733123988239</v>
      </c>
      <c r="T611" s="321">
        <f t="shared" si="393"/>
        <v>0.13490263223717386</v>
      </c>
      <c r="U611" s="326">
        <f t="shared" si="394"/>
        <v>1.9913393287967458</v>
      </c>
      <c r="V611" s="334">
        <f t="shared" si="395"/>
        <v>1.9913393287967458</v>
      </c>
      <c r="W611" s="326">
        <f t="shared" si="396"/>
        <v>2.3858959531031232E-4</v>
      </c>
      <c r="X611" s="326">
        <f t="shared" si="397"/>
        <v>1.2109331149287996</v>
      </c>
      <c r="Y611" s="326">
        <f t="shared" si="377"/>
        <v>33.686618386110766</v>
      </c>
      <c r="Z611" s="107">
        <f>IF(H611&gt;0, rate1(1,$L$52,$L$51,$L$54,U611,$L$53,$L$50,Y611),"")</f>
        <v>2344.4506360076621</v>
      </c>
      <c r="AA611" s="334">
        <f t="shared" si="398"/>
        <v>0.51565995379646523</v>
      </c>
      <c r="AB611" s="334">
        <f t="shared" si="399"/>
        <v>4.9260761562146271E-4</v>
      </c>
      <c r="AC611" s="326">
        <f t="shared" si="400"/>
        <v>0.13490263223717386</v>
      </c>
      <c r="AD611" s="326">
        <f t="shared" si="401"/>
        <v>0.14825507603764004</v>
      </c>
      <c r="AE611" s="326">
        <f t="shared" si="402"/>
        <v>-77.646679498406542</v>
      </c>
      <c r="AF611" s="326">
        <f t="shared" si="403"/>
        <v>1001.8749889664465</v>
      </c>
      <c r="AG611" s="326">
        <f t="shared" si="404"/>
        <v>1000.4474232890213</v>
      </c>
      <c r="AH611" s="326">
        <f t="shared" si="405"/>
        <v>2.0114593976498814</v>
      </c>
      <c r="AI611" s="326">
        <f t="shared" si="406"/>
        <v>57.102139830163715</v>
      </c>
      <c r="AJ611" s="326">
        <f t="shared" si="407"/>
        <v>3.141094406602988</v>
      </c>
      <c r="AK611" s="335">
        <f t="shared" si="408"/>
        <v>0.75888370977435693</v>
      </c>
      <c r="AL611" s="41">
        <f t="shared" si="378"/>
        <v>0.47456033519581409</v>
      </c>
      <c r="AM611" s="8" cm="1">
        <f t="array" ref="AM611">Balance($B$8,$B$11,$B$12,$H$7,B611,AK611,AL611)</f>
        <v>14.83642963601628</v>
      </c>
      <c r="AN611" s="8" cm="1">
        <f t="array" ref="AN611">getStorageByWaterLevel(B610)</f>
        <v>11.181915157854874</v>
      </c>
    </row>
    <row r="612" spans="2:40" x14ac:dyDescent="0.25">
      <c r="B612" s="326">
        <f t="shared" si="379"/>
        <v>1001.8749889664465</v>
      </c>
      <c r="C612" s="326">
        <f t="shared" si="380"/>
        <v>1000.4474232890213</v>
      </c>
      <c r="D612" s="326">
        <f t="shared" si="381"/>
        <v>2.0114593976498814</v>
      </c>
      <c r="E612" s="326">
        <f t="shared" si="375"/>
        <v>19.465367399254241</v>
      </c>
      <c r="F612" s="326">
        <f t="shared" si="382"/>
        <v>19.465367399254241</v>
      </c>
      <c r="G612" s="326">
        <f t="shared" si="383"/>
        <v>46.071145322580243</v>
      </c>
      <c r="H612" s="311">
        <f t="shared" si="384"/>
        <v>0.02</v>
      </c>
      <c r="I612" s="326">
        <f t="shared" si="385"/>
        <v>1.1420525419401202</v>
      </c>
      <c r="J612" s="326">
        <f t="shared" si="374"/>
        <v>42.18</v>
      </c>
      <c r="K612" s="333">
        <f t="shared" si="386"/>
        <v>1</v>
      </c>
      <c r="L612" s="321">
        <f t="shared" si="387"/>
        <v>2.0314593976498814</v>
      </c>
      <c r="M612" s="321">
        <f t="shared" si="388"/>
        <v>2.0214593976498811</v>
      </c>
      <c r="N612" s="326">
        <f t="shared" si="389"/>
        <v>2.8705084182924612E-2</v>
      </c>
      <c r="O612" s="326">
        <f t="shared" si="390"/>
        <v>1.0016492211610967E-3</v>
      </c>
      <c r="P612" s="330">
        <f t="shared" si="376"/>
        <v>34.48173931551483</v>
      </c>
      <c r="Q612" s="326">
        <f t="shared" si="391"/>
        <v>3.2097974079082334</v>
      </c>
      <c r="R612" s="276">
        <f>IF(H612&gt;0, rate1(1,$L$52,$L$51,$L$54,L612,$L$53,$L$50,P612),"")</f>
        <v>2386.5811332887301</v>
      </c>
      <c r="S612" s="321">
        <f t="shared" si="392"/>
        <v>1.34272093810421</v>
      </c>
      <c r="T612" s="321">
        <f t="shared" si="393"/>
        <v>-8.3756435605333093E-2</v>
      </c>
      <c r="U612" s="326">
        <f t="shared" si="394"/>
        <v>2.0114593976498814</v>
      </c>
      <c r="V612" s="334">
        <f t="shared" si="395"/>
        <v>2.0114593976498814</v>
      </c>
      <c r="W612" s="326">
        <f t="shared" si="396"/>
        <v>2.434352690965369E-4</v>
      </c>
      <c r="X612" s="326">
        <f t="shared" si="397"/>
        <v>2.539505024435357</v>
      </c>
      <c r="Y612" s="326">
        <f t="shared" si="377"/>
        <v>34.141426271039492</v>
      </c>
      <c r="Z612" s="107">
        <f>IF(H612&gt;0, rate1(1,$L$52,$L$51,$L$54,U612,$L$53,$L$50,Y612),"")</f>
        <v>2368.606108201046</v>
      </c>
      <c r="AA612" s="334">
        <f t="shared" si="398"/>
        <v>1.0703863787804151</v>
      </c>
      <c r="AB612" s="334">
        <f t="shared" si="399"/>
        <v>-3.4585565178169445E-3</v>
      </c>
      <c r="AC612" s="326">
        <f t="shared" si="400"/>
        <v>-3.4585565178169445E-3</v>
      </c>
      <c r="AD612" s="326">
        <f t="shared" si="401"/>
        <v>-5.7827593381715463</v>
      </c>
      <c r="AE612" s="326">
        <f t="shared" si="402"/>
        <v>-90.243921329286124</v>
      </c>
      <c r="AF612" s="326">
        <f t="shared" si="403"/>
        <v>1001.9071526071473</v>
      </c>
      <c r="AG612" s="326">
        <f t="shared" si="404"/>
        <v>1000.4508818455391</v>
      </c>
      <c r="AH612" s="326">
        <f t="shared" si="405"/>
        <v>2.0315816742699795</v>
      </c>
      <c r="AI612" s="326">
        <f t="shared" si="406"/>
        <v>-1.4491677947068251</v>
      </c>
      <c r="AJ612" s="326">
        <f t="shared" si="407"/>
        <v>3.1406918599933471</v>
      </c>
      <c r="AK612" s="335">
        <f t="shared" si="408"/>
        <v>0.76143707149772311</v>
      </c>
      <c r="AL612" s="41">
        <f t="shared" si="378"/>
        <v>0.4769689034538504</v>
      </c>
      <c r="AM612" s="8" cm="1">
        <f t="array" ref="AM612">Balance($B$8,$B$11,$B$12,$H$7,B612,AK612,AL612)</f>
        <v>14.910683642893169</v>
      </c>
      <c r="AN612" s="8" cm="1">
        <f t="array" ref="AN612">getStorageByWaterLevel(B611)</f>
        <v>11.203334114680413</v>
      </c>
    </row>
    <row r="613" spans="2:40" x14ac:dyDescent="0.25">
      <c r="B613" s="326">
        <f t="shared" si="379"/>
        <v>1001.9071526071473</v>
      </c>
      <c r="C613" s="326">
        <f t="shared" si="380"/>
        <v>1000.4508818455391</v>
      </c>
      <c r="D613" s="326">
        <f t="shared" si="381"/>
        <v>2.0315816742699795</v>
      </c>
      <c r="E613" s="326">
        <f t="shared" si="375"/>
        <v>19.465367399254241</v>
      </c>
      <c r="F613" s="326">
        <f t="shared" si="382"/>
        <v>19.465367399254241</v>
      </c>
      <c r="G613" s="326">
        <f t="shared" si="383"/>
        <v>44.732086038819389</v>
      </c>
      <c r="H613" s="311">
        <f t="shared" si="384"/>
        <v>0.02</v>
      </c>
      <c r="I613" s="326">
        <f t="shared" si="385"/>
        <v>1.165016609286522</v>
      </c>
      <c r="J613" s="326">
        <f t="shared" si="374"/>
        <v>42.18</v>
      </c>
      <c r="K613" s="333">
        <f t="shared" si="386"/>
        <v>-1</v>
      </c>
      <c r="L613" s="321">
        <f t="shared" si="387"/>
        <v>2.0115816742699795</v>
      </c>
      <c r="M613" s="321">
        <f t="shared" si="388"/>
        <v>2.0215816742699797</v>
      </c>
      <c r="N613" s="326">
        <f t="shared" si="389"/>
        <v>-2.8356191261330377E-2</v>
      </c>
      <c r="O613" s="326">
        <f t="shared" si="390"/>
        <v>1.0016492211610967E-3</v>
      </c>
      <c r="P613" s="330">
        <f t="shared" si="376"/>
        <v>34.258044899504341</v>
      </c>
      <c r="Q613" s="326">
        <f t="shared" si="391"/>
        <v>3.218034694419309</v>
      </c>
      <c r="R613" s="276">
        <f>IF(H613&gt;0, rate1(1,$L$52,$L$51,$L$54,L613,$L$53,$L$50,P613),"")</f>
        <v>2374.7753495044103</v>
      </c>
      <c r="S613" s="321">
        <f t="shared" si="392"/>
        <v>1.3528589904697821</v>
      </c>
      <c r="T613" s="321">
        <f t="shared" si="393"/>
        <v>8.0361254855879111E-2</v>
      </c>
      <c r="U613" s="326">
        <f t="shared" si="394"/>
        <v>2.0315816742699795</v>
      </c>
      <c r="V613" s="334">
        <f t="shared" si="395"/>
        <v>2.0315816742699795</v>
      </c>
      <c r="W613" s="326">
        <f t="shared" si="396"/>
        <v>2.4833019617753749E-4</v>
      </c>
      <c r="X613" s="326">
        <f t="shared" si="397"/>
        <v>3.8950734576731207</v>
      </c>
      <c r="Y613" s="326">
        <f t="shared" si="377"/>
        <v>34.597806346025507</v>
      </c>
      <c r="Z613" s="107">
        <f>IF(H613&gt;0, rate1(1,$L$52,$L$51,$L$54,U613,$L$53,$L$50,Y613),"")</f>
        <v>2392.6923388610921</v>
      </c>
      <c r="AA613" s="334">
        <f t="shared" si="398"/>
        <v>1.6252236586501188</v>
      </c>
      <c r="AB613" s="334">
        <f t="shared" si="399"/>
        <v>-3.9718617928453259E-4</v>
      </c>
      <c r="AC613" s="326">
        <f t="shared" si="400"/>
        <v>8.0361254855879111E-2</v>
      </c>
      <c r="AD613" s="326">
        <f t="shared" si="401"/>
        <v>-0.24887615351288694</v>
      </c>
      <c r="AE613" s="326">
        <f t="shared" si="402"/>
        <v>143.91909007748623</v>
      </c>
      <c r="AF613" s="326">
        <f t="shared" si="403"/>
        <v>1001.7984351610301</v>
      </c>
      <c r="AG613" s="326">
        <f t="shared" si="404"/>
        <v>1000.3705205906832</v>
      </c>
      <c r="AH613" s="326">
        <f t="shared" si="405"/>
        <v>2.0117051800625427</v>
      </c>
      <c r="AI613" s="326">
        <f t="shared" si="406"/>
        <v>33.839518703379511</v>
      </c>
      <c r="AJ613" s="326">
        <f t="shared" si="407"/>
        <v>3.1500917262998414</v>
      </c>
      <c r="AK613" s="335">
        <f t="shared" si="408"/>
        <v>0.76137030667765637</v>
      </c>
      <c r="AL613" s="41">
        <f t="shared" si="378"/>
        <v>0.47690777755626967</v>
      </c>
      <c r="AM613" s="8" cm="1">
        <f t="array" ref="AM613">Balance($B$8,$B$11,$B$12,$H$7,B613,AK613,AL613)</f>
        <v>14.874527992661642</v>
      </c>
      <c r="AN613" s="8" cm="1">
        <f t="array" ref="AN613">getStorageByWaterLevel(B612)</f>
        <v>11.297611846302413</v>
      </c>
    </row>
    <row r="614" spans="2:40" x14ac:dyDescent="0.25">
      <c r="B614" s="326">
        <f t="shared" si="379"/>
        <v>1001.7984351610301</v>
      </c>
      <c r="C614" s="326">
        <f t="shared" si="380"/>
        <v>1000.3705205906832</v>
      </c>
      <c r="D614" s="326">
        <f t="shared" si="381"/>
        <v>2.0117051800625427</v>
      </c>
      <c r="E614" s="326">
        <f t="shared" si="375"/>
        <v>19.465367399254241</v>
      </c>
      <c r="F614" s="326">
        <f t="shared" si="382"/>
        <v>19.465367399254241</v>
      </c>
      <c r="G614" s="326">
        <f t="shared" si="383"/>
        <v>43.419084700489726</v>
      </c>
      <c r="H614" s="311">
        <f t="shared" si="384"/>
        <v>0.02</v>
      </c>
      <c r="I614" s="326">
        <f t="shared" si="385"/>
        <v>1.1423316562774743</v>
      </c>
      <c r="J614" s="326">
        <f t="shared" si="374"/>
        <v>42.18</v>
      </c>
      <c r="K614" s="333">
        <f t="shared" si="386"/>
        <v>-1</v>
      </c>
      <c r="L614" s="321">
        <f t="shared" si="387"/>
        <v>1.9917051800625427</v>
      </c>
      <c r="M614" s="321">
        <f t="shared" si="388"/>
        <v>2.0017051800625429</v>
      </c>
      <c r="N614" s="326">
        <f t="shared" si="389"/>
        <v>-2.808047663612756E-2</v>
      </c>
      <c r="O614" s="326">
        <f t="shared" si="390"/>
        <v>1.0016492211610967E-3</v>
      </c>
      <c r="P614" s="330">
        <f t="shared" si="376"/>
        <v>33.808352245711589</v>
      </c>
      <c r="Q614" s="326">
        <f t="shared" si="391"/>
        <v>1.8920767310507927</v>
      </c>
      <c r="R614" s="276">
        <f>IF(H614&gt;0, rate1(1,$L$52,$L$51,$L$54,L614,$L$53,$L$50,P614),"")</f>
        <v>2350.9310633047576</v>
      </c>
      <c r="S614" s="321">
        <f t="shared" si="392"/>
        <v>0.80349502603271594</v>
      </c>
      <c r="T614" s="321">
        <f t="shared" si="393"/>
        <v>-0.14289957179812993</v>
      </c>
      <c r="U614" s="326">
        <f t="shared" si="394"/>
        <v>2.0117051800625427</v>
      </c>
      <c r="V614" s="334">
        <f t="shared" si="395"/>
        <v>2.0117051800625427</v>
      </c>
      <c r="W614" s="326">
        <f t="shared" si="396"/>
        <v>2.4349476397356185E-4</v>
      </c>
      <c r="X614" s="326">
        <f t="shared" si="397"/>
        <v>2.5559000025399996</v>
      </c>
      <c r="Y614" s="326">
        <f t="shared" si="377"/>
        <v>34.146991536488599</v>
      </c>
      <c r="Z614" s="107">
        <f>IF(H614&gt;0, rate1(1,$L$52,$L$51,$L$54,U614,$L$53,$L$50,Y614),"")</f>
        <v>2368.9007430893766</v>
      </c>
      <c r="AA614" s="334">
        <f t="shared" si="398"/>
        <v>1.0771627751977155</v>
      </c>
      <c r="AB614" s="334">
        <f t="shared" si="399"/>
        <v>-3.1555988408873445E-3</v>
      </c>
      <c r="AC614" s="326">
        <f t="shared" si="400"/>
        <v>-3.1555988408873445E-3</v>
      </c>
      <c r="AD614" s="326">
        <f t="shared" si="401"/>
        <v>6.3379412303168623</v>
      </c>
      <c r="AE614" s="326">
        <f t="shared" si="402"/>
        <v>170.63043626106159</v>
      </c>
      <c r="AF614" s="326">
        <f t="shared" si="403"/>
        <v>1001.7735102832348</v>
      </c>
      <c r="AG614" s="326">
        <f t="shared" si="404"/>
        <v>1000.3736761895241</v>
      </c>
      <c r="AH614" s="326">
        <f t="shared" si="405"/>
        <v>1.9918264951682421</v>
      </c>
      <c r="AI614" s="326">
        <f t="shared" si="406"/>
        <v>-1.3422762113881159</v>
      </c>
      <c r="AJ614" s="326">
        <f t="shared" si="407"/>
        <v>3.149718871796678</v>
      </c>
      <c r="AK614" s="335">
        <f t="shared" si="408"/>
        <v>0.76288401893980817</v>
      </c>
      <c r="AL614" s="41">
        <f t="shared" si="378"/>
        <v>0.47833512845517823</v>
      </c>
      <c r="AM614" s="8" cm="1">
        <f t="array" ref="AM614">Balance($B$8,$B$11,$B$12,$H$7,B614,AK614,AL614)</f>
        <v>14.971671504353989</v>
      </c>
      <c r="AN614" s="8" cm="1">
        <f t="array" ref="AN614">getStorageByWaterLevel(B613)</f>
        <v>11.269094137609503</v>
      </c>
    </row>
    <row r="615" spans="2:40" x14ac:dyDescent="0.25">
      <c r="B615" s="326">
        <f t="shared" si="379"/>
        <v>1001.7735102832348</v>
      </c>
      <c r="C615" s="326">
        <f t="shared" si="380"/>
        <v>1000.3736761895241</v>
      </c>
      <c r="D615" s="326">
        <f t="shared" si="381"/>
        <v>1.9918264951682421</v>
      </c>
      <c r="E615" s="326">
        <f t="shared" si="375"/>
        <v>19.465367399254241</v>
      </c>
      <c r="F615" s="326">
        <f t="shared" si="382"/>
        <v>19.465367399254241</v>
      </c>
      <c r="G615" s="326">
        <f t="shared" si="383"/>
        <v>44.086725638572993</v>
      </c>
      <c r="H615" s="311">
        <f t="shared" si="384"/>
        <v>0.01</v>
      </c>
      <c r="I615" s="326">
        <f t="shared" si="385"/>
        <v>1.1198672749686012</v>
      </c>
      <c r="J615" s="326">
        <f t="shared" si="374"/>
        <v>42.18</v>
      </c>
      <c r="K615" s="333">
        <f t="shared" si="386"/>
        <v>1</v>
      </c>
      <c r="L615" s="321">
        <f t="shared" si="387"/>
        <v>2.0018264951682418</v>
      </c>
      <c r="M615" s="321">
        <f t="shared" si="388"/>
        <v>1.996826495168242</v>
      </c>
      <c r="N615" s="326">
        <f t="shared" si="389"/>
        <v>1.4313331552679998E-2</v>
      </c>
      <c r="O615" s="326">
        <f t="shared" si="390"/>
        <v>1.0016492211610967E-3</v>
      </c>
      <c r="P615" s="330">
        <f t="shared" si="376"/>
        <v>33.867004370083436</v>
      </c>
      <c r="Q615" s="326">
        <f t="shared" si="391"/>
        <v>1.570615572647128</v>
      </c>
      <c r="R615" s="276">
        <f>IF(H615&gt;0, rate1(1,$L$52,$L$51,$L$54,L615,$L$53,$L$50,P615),"")</f>
        <v>2354.0494582735569</v>
      </c>
      <c r="S615" s="321">
        <f t="shared" si="392"/>
        <v>0.66609881097827062</v>
      </c>
      <c r="T615" s="321">
        <f t="shared" si="393"/>
        <v>4.2866967903335391E-2</v>
      </c>
      <c r="U615" s="326">
        <f t="shared" si="394"/>
        <v>1.9918264951682418</v>
      </c>
      <c r="V615" s="334">
        <f t="shared" si="395"/>
        <v>1.9918264951682421</v>
      </c>
      <c r="W615" s="326">
        <f t="shared" si="396"/>
        <v>2.3870634793299317E-4</v>
      </c>
      <c r="X615" s="326">
        <f t="shared" si="397"/>
        <v>1.2427867146036462</v>
      </c>
      <c r="Y615" s="326">
        <f t="shared" si="377"/>
        <v>33.697612570562939</v>
      </c>
      <c r="Z615" s="107">
        <f>IF(H615&gt;0, rate1(1,$L$52,$L$51,$L$54,U615,$L$53,$L$50,Y615),"")</f>
        <v>2345.0363557025466</v>
      </c>
      <c r="AA615" s="334">
        <f t="shared" si="398"/>
        <v>0.52909220625333164</v>
      </c>
      <c r="AB615" s="334">
        <f t="shared" si="399"/>
        <v>5.0690676837981724E-4</v>
      </c>
      <c r="AC615" s="326">
        <f t="shared" si="400"/>
        <v>4.2866967903335391E-2</v>
      </c>
      <c r="AD615" s="326">
        <f t="shared" si="401"/>
        <v>0.23327985367544321</v>
      </c>
      <c r="AE615" s="326">
        <f t="shared" si="402"/>
        <v>-307.45156970244687</v>
      </c>
      <c r="AF615" s="326">
        <f t="shared" si="403"/>
        <v>1001.7449566468841</v>
      </c>
      <c r="AG615" s="326">
        <f t="shared" si="404"/>
        <v>1000.3308092216207</v>
      </c>
      <c r="AH615" s="326">
        <f t="shared" si="405"/>
        <v>2.0019838293051446</v>
      </c>
      <c r="AI615" s="326">
        <f t="shared" si="406"/>
        <v>18.209884143544596</v>
      </c>
      <c r="AJ615" s="326">
        <f t="shared" si="407"/>
        <v>3.1547771729476626</v>
      </c>
      <c r="AK615" s="335">
        <f t="shared" si="408"/>
        <v>0.76282573853529445</v>
      </c>
      <c r="AL615" s="41">
        <f t="shared" si="378"/>
        <v>0.47827851124458187</v>
      </c>
      <c r="AM615" s="8" cm="1">
        <f t="array" ref="AM615">Balance($B$8,$B$11,$B$12,$H$7,B615,AK615,AL615)</f>
        <v>15.001903337882164</v>
      </c>
      <c r="AN615" s="8" cm="1">
        <f t="array" ref="AN615">getStorageByWaterLevel(B614)</f>
        <v>11.365632764276256</v>
      </c>
    </row>
    <row r="616" spans="2:40" x14ac:dyDescent="0.25">
      <c r="B616" s="326">
        <f t="shared" si="379"/>
        <v>1001.7449566468841</v>
      </c>
      <c r="C616" s="326">
        <f t="shared" si="380"/>
        <v>1000.3308092216207</v>
      </c>
      <c r="D616" s="326">
        <f t="shared" si="381"/>
        <v>2.0019838293051446</v>
      </c>
      <c r="E616" s="326">
        <f t="shared" si="375"/>
        <v>19.465367399254241</v>
      </c>
      <c r="F616" s="326">
        <f t="shared" si="382"/>
        <v>19.465367399254241</v>
      </c>
      <c r="G616" s="326">
        <f t="shared" si="383"/>
        <v>45.429431436201256</v>
      </c>
      <c r="H616" s="311">
        <f t="shared" si="384"/>
        <v>0.02</v>
      </c>
      <c r="I616" s="326">
        <f t="shared" si="385"/>
        <v>1.1313179402107381</v>
      </c>
      <c r="J616" s="326">
        <f t="shared" si="374"/>
        <v>42.18</v>
      </c>
      <c r="K616" s="333">
        <f t="shared" si="386"/>
        <v>1</v>
      </c>
      <c r="L616" s="321">
        <f t="shared" si="387"/>
        <v>2.0219838293051446</v>
      </c>
      <c r="M616" s="321">
        <f t="shared" si="388"/>
        <v>2.0119838293051444</v>
      </c>
      <c r="N616" s="326">
        <f t="shared" si="389"/>
        <v>2.8569051565924042E-2</v>
      </c>
      <c r="O616" s="326">
        <f t="shared" si="390"/>
        <v>1.0016492211610967E-3</v>
      </c>
      <c r="P616" s="330">
        <f t="shared" si="376"/>
        <v>34.266824509333993</v>
      </c>
      <c r="Q616" s="326">
        <f t="shared" si="391"/>
        <v>2.5744922170241367</v>
      </c>
      <c r="R616" s="276">
        <f>IF(H616&gt;0, rate1(1,$L$52,$L$51,$L$54,L616,$L$53,$L$50,P616),"")</f>
        <v>2375.2393958818261</v>
      </c>
      <c r="S616" s="321">
        <f t="shared" si="392"/>
        <v>1.0821028420744521</v>
      </c>
      <c r="T616" s="321">
        <f t="shared" si="393"/>
        <v>-0.34796665796315801</v>
      </c>
      <c r="U616" s="326">
        <f t="shared" si="394"/>
        <v>2.0019838293051446</v>
      </c>
      <c r="V616" s="334">
        <f t="shared" si="395"/>
        <v>2.0019838293051446</v>
      </c>
      <c r="W616" s="326">
        <f t="shared" si="396"/>
        <v>2.411471251062558E-4</v>
      </c>
      <c r="X616" s="326">
        <f t="shared" si="397"/>
        <v>1.9104845773342376</v>
      </c>
      <c r="Y616" s="326">
        <f t="shared" si="377"/>
        <v>33.927043769523614</v>
      </c>
      <c r="Z616" s="107">
        <f>IF(H616&gt;0, rate1(1,$L$52,$L$51,$L$54,U616,$L$53,$L$50,Y616),"")</f>
        <v>2357.2389789268796</v>
      </c>
      <c r="AA616" s="334">
        <f t="shared" si="398"/>
        <v>0.80914110559928498</v>
      </c>
      <c r="AB616" s="334">
        <f t="shared" si="399"/>
        <v>1.2634838206699388E-3</v>
      </c>
      <c r="AC616" s="326">
        <f t="shared" si="400"/>
        <v>1.2634838206699388E-3</v>
      </c>
      <c r="AD616" s="326">
        <f t="shared" si="401"/>
        <v>15.82924899615681</v>
      </c>
      <c r="AE616" s="326">
        <f t="shared" si="402"/>
        <v>706.81212329389041</v>
      </c>
      <c r="AF616" s="326">
        <f t="shared" si="403"/>
        <v>1001.7722622146293</v>
      </c>
      <c r="AG616" s="326">
        <f t="shared" si="404"/>
        <v>1000.3295457378</v>
      </c>
      <c r="AH616" s="326">
        <f t="shared" si="405"/>
        <v>2.0221050673956684</v>
      </c>
      <c r="AI616" s="326">
        <f t="shared" si="406"/>
        <v>0.53193956906430506</v>
      </c>
      <c r="AJ616" s="326">
        <f t="shared" si="407"/>
        <v>3.1549249339390695</v>
      </c>
      <c r="AK616" s="335">
        <f t="shared" si="408"/>
        <v>0.76362855270144114</v>
      </c>
      <c r="AL616" s="41">
        <f t="shared" si="378"/>
        <v>0.47904660415775657</v>
      </c>
      <c r="AM616" s="8" cm="1">
        <f t="array" ref="AM616">Balance($B$8,$B$11,$B$12,$H$7,B616,AK616,AL616)</f>
        <v>15.01950220698998</v>
      </c>
      <c r="AN616" s="8" cm="1">
        <f t="array" ref="AN616">getStorageByWaterLevel(B615)</f>
        <v>11.387823493137059</v>
      </c>
    </row>
    <row r="617" spans="2:40" x14ac:dyDescent="0.25">
      <c r="B617" s="326">
        <f t="shared" si="379"/>
        <v>1001.7722622146293</v>
      </c>
      <c r="C617" s="326">
        <f t="shared" si="380"/>
        <v>1000.3295457378</v>
      </c>
      <c r="D617" s="326">
        <f t="shared" si="381"/>
        <v>2.0221050673956684</v>
      </c>
      <c r="E617" s="326">
        <f t="shared" si="375"/>
        <v>19.465367399254241</v>
      </c>
      <c r="F617" s="326">
        <f t="shared" si="382"/>
        <v>19.465367399254241</v>
      </c>
      <c r="G617" s="326">
        <f t="shared" si="383"/>
        <v>45.104623511720135</v>
      </c>
      <c r="H617" s="311">
        <f t="shared" si="384"/>
        <v>5.0000000000000001E-3</v>
      </c>
      <c r="I617" s="326">
        <f t="shared" si="385"/>
        <v>1.1541731814634659</v>
      </c>
      <c r="J617" s="326">
        <f t="shared" si="374"/>
        <v>42.18</v>
      </c>
      <c r="K617" s="333">
        <f t="shared" si="386"/>
        <v>-1</v>
      </c>
      <c r="L617" s="321">
        <f t="shared" si="387"/>
        <v>2.0171050673956685</v>
      </c>
      <c r="M617" s="321">
        <f t="shared" si="388"/>
        <v>2.0196050673956685</v>
      </c>
      <c r="N617" s="326">
        <f t="shared" si="389"/>
        <v>-6.884904224690569E-3</v>
      </c>
      <c r="O617" s="326">
        <f t="shared" si="390"/>
        <v>1.0016492211610967E-3</v>
      </c>
      <c r="P617" s="330">
        <f t="shared" si="376"/>
        <v>34.297720166174464</v>
      </c>
      <c r="Q617" s="326">
        <f t="shared" si="391"/>
        <v>3.0850007050391355</v>
      </c>
      <c r="R617" s="276">
        <f>IF(H617&gt;0, rate1(1,$L$52,$L$51,$L$54,L617,$L$53,$L$50,P617),"")</f>
        <v>2376.8719371780039</v>
      </c>
      <c r="S617" s="321">
        <f t="shared" si="392"/>
        <v>1.2957876213653334</v>
      </c>
      <c r="T617" s="321">
        <f t="shared" si="393"/>
        <v>2.3276512360153438E-2</v>
      </c>
      <c r="U617" s="326">
        <f t="shared" si="394"/>
        <v>2.0221050673956684</v>
      </c>
      <c r="V617" s="334">
        <f t="shared" si="395"/>
        <v>2.0221050673956684</v>
      </c>
      <c r="W617" s="326">
        <f t="shared" si="396"/>
        <v>2.460188552602105E-4</v>
      </c>
      <c r="X617" s="326">
        <f t="shared" si="397"/>
        <v>3.25330485724227</v>
      </c>
      <c r="Y617" s="326">
        <f t="shared" si="377"/>
        <v>34.382684669153939</v>
      </c>
      <c r="Z617" s="107">
        <f>IF(H617&gt;0, rate1(1,$L$52,$L$51,$L$54,U617,$L$53,$L$50,Y617),"")</f>
        <v>2381.3578995251555</v>
      </c>
      <c r="AA617" s="334">
        <f t="shared" si="398"/>
        <v>1.3639059768669035</v>
      </c>
      <c r="AB617" s="334">
        <f t="shared" si="399"/>
        <v>-6.7605060345076568E-4</v>
      </c>
      <c r="AC617" s="326">
        <f t="shared" si="400"/>
        <v>2.3276512360153438E-2</v>
      </c>
      <c r="AD617" s="326">
        <f t="shared" si="401"/>
        <v>-0.21480881339248198</v>
      </c>
      <c r="AE617" s="326">
        <f t="shared" si="402"/>
        <v>-1307.5843770576314</v>
      </c>
      <c r="AF617" s="326">
        <f t="shared" si="403"/>
        <v>1001.7421007980445</v>
      </c>
      <c r="AG617" s="326">
        <f t="shared" si="404"/>
        <v>1000.3062692254399</v>
      </c>
      <c r="AH617" s="326">
        <f t="shared" si="405"/>
        <v>2.0172743715272707</v>
      </c>
      <c r="AI617" s="326">
        <f t="shared" si="406"/>
        <v>9.7929181610806566</v>
      </c>
      <c r="AJ617" s="326">
        <f t="shared" si="407"/>
        <v>3.157645188983814</v>
      </c>
      <c r="AK617" s="335">
        <f t="shared" si="408"/>
        <v>0.76365271841362214</v>
      </c>
      <c r="AL617" s="41">
        <f t="shared" si="378"/>
        <v>0.4790690413687797</v>
      </c>
      <c r="AM617" s="8" cm="1">
        <f t="array" ref="AM617">Balance($B$8,$B$11,$B$12,$H$7,B617,AK617,AL617)</f>
        <v>14.987160913252184</v>
      </c>
      <c r="AN617" s="8" cm="1">
        <f t="array" ref="AN617">getStorageByWaterLevel(B616)</f>
        <v>11.413271511348885</v>
      </c>
    </row>
    <row r="618" spans="2:40" x14ac:dyDescent="0.25">
      <c r="B618" s="326">
        <f t="shared" si="379"/>
        <v>1001.7421007980445</v>
      </c>
      <c r="C618" s="326">
        <f t="shared" si="380"/>
        <v>1000.3062692254399</v>
      </c>
      <c r="D618" s="326">
        <f t="shared" si="381"/>
        <v>2.0172743715272707</v>
      </c>
      <c r="E618" s="326">
        <f t="shared" si="375"/>
        <v>19.465367399254241</v>
      </c>
      <c r="F618" s="326">
        <f t="shared" si="382"/>
        <v>19.465367399254241</v>
      </c>
      <c r="G618" s="326">
        <f t="shared" si="383"/>
        <v>43.784346595958667</v>
      </c>
      <c r="H618" s="311">
        <f t="shared" si="384"/>
        <v>0.02</v>
      </c>
      <c r="I618" s="326">
        <f t="shared" si="385"/>
        <v>1.1486652580836563</v>
      </c>
      <c r="J618" s="326">
        <f t="shared" si="374"/>
        <v>42.18</v>
      </c>
      <c r="K618" s="333">
        <f t="shared" si="386"/>
        <v>-1</v>
      </c>
      <c r="L618" s="321">
        <f t="shared" si="387"/>
        <v>1.9972743715272707</v>
      </c>
      <c r="M618" s="321">
        <f t="shared" si="388"/>
        <v>2.007274371527271</v>
      </c>
      <c r="N618" s="326">
        <f t="shared" si="389"/>
        <v>-2.8157733863286794E-2</v>
      </c>
      <c r="O618" s="326">
        <f t="shared" si="390"/>
        <v>1.0016492211610967E-3</v>
      </c>
      <c r="P618" s="330">
        <f t="shared" si="376"/>
        <v>33.934201446498825</v>
      </c>
      <c r="Q618" s="326">
        <f t="shared" si="391"/>
        <v>2.2609562561590621</v>
      </c>
      <c r="R618" s="276">
        <f>IF(H618&gt;0, rate1(1,$L$52,$L$51,$L$54,L618,$L$53,$L$50,P618),"")</f>
        <v>2357.6190443598189</v>
      </c>
      <c r="S618" s="321">
        <f t="shared" si="392"/>
        <v>0.95742082851571575</v>
      </c>
      <c r="T618" s="321">
        <f t="shared" si="393"/>
        <v>-0.66130300054522351</v>
      </c>
      <c r="U618" s="326">
        <f t="shared" si="394"/>
        <v>2.0172743715272707</v>
      </c>
      <c r="V618" s="334">
        <f t="shared" si="395"/>
        <v>2.0172743715272707</v>
      </c>
      <c r="W618" s="326">
        <f t="shared" si="396"/>
        <v>2.4484480874109593E-4</v>
      </c>
      <c r="X618" s="326">
        <f t="shared" si="397"/>
        <v>2.9284692388646292</v>
      </c>
      <c r="Y618" s="326">
        <f t="shared" si="377"/>
        <v>34.273155901240131</v>
      </c>
      <c r="Z618" s="107">
        <f>IF(H618&gt;0, rate1(1,$L$52,$L$51,$L$54,U618,$L$53,$L$50,Y618),"")</f>
        <v>2375.5740066226363</v>
      </c>
      <c r="AA618" s="334">
        <f t="shared" si="398"/>
        <v>1.2307120255540487</v>
      </c>
      <c r="AB618" s="334">
        <f t="shared" si="399"/>
        <v>-1.0612572454908138E-3</v>
      </c>
      <c r="AC618" s="326">
        <f t="shared" si="400"/>
        <v>-1.0612572454908138E-3</v>
      </c>
      <c r="AD618" s="326">
        <f t="shared" si="401"/>
        <v>18.845572159792731</v>
      </c>
      <c r="AE618" s="326">
        <f t="shared" si="402"/>
        <v>1715.9722789413197</v>
      </c>
      <c r="AF618" s="326">
        <f t="shared" si="403"/>
        <v>1001.7150043214267</v>
      </c>
      <c r="AG618" s="326">
        <f t="shared" si="404"/>
        <v>1000.3073304826854</v>
      </c>
      <c r="AH618" s="326">
        <f t="shared" si="405"/>
        <v>1.9973963014367744</v>
      </c>
      <c r="AI618" s="326">
        <f t="shared" si="406"/>
        <v>-0.45013940993973628</v>
      </c>
      <c r="AJ618" s="326">
        <f t="shared" si="407"/>
        <v>3.1575201502588306</v>
      </c>
      <c r="AK618" s="335">
        <f t="shared" si="408"/>
        <v>0.76409442430035879</v>
      </c>
      <c r="AL618" s="41">
        <f t="shared" si="378"/>
        <v>0.47948210665681407</v>
      </c>
      <c r="AM618" s="8" cm="1">
        <f t="array" ref="AM618">Balance($B$8,$B$11,$B$12,$H$7,B618,AK618,AL618)</f>
        <v>15.013717589190474</v>
      </c>
      <c r="AN618" s="8" cm="1">
        <f t="array" ref="AN618">getStorageByWaterLevel(B617)</f>
        <v>11.388935222935281</v>
      </c>
    </row>
    <row r="619" spans="2:40" x14ac:dyDescent="0.25">
      <c r="B619" s="326">
        <f t="shared" si="379"/>
        <v>1001.7150043214267</v>
      </c>
      <c r="C619" s="326">
        <f t="shared" si="380"/>
        <v>1000.3073304826854</v>
      </c>
      <c r="D619" s="326">
        <f t="shared" si="381"/>
        <v>1.9973963014367744</v>
      </c>
      <c r="E619" s="326">
        <f t="shared" si="375"/>
        <v>19.465367399254241</v>
      </c>
      <c r="F619" s="326">
        <f t="shared" si="382"/>
        <v>19.465367399254241</v>
      </c>
      <c r="G619" s="326">
        <f t="shared" si="383"/>
        <v>44.125030843697182</v>
      </c>
      <c r="H619" s="311">
        <f t="shared" si="384"/>
        <v>5.0000000000000001E-3</v>
      </c>
      <c r="I619" s="326">
        <f t="shared" si="385"/>
        <v>1.126139070993031</v>
      </c>
      <c r="J619" s="326">
        <f t="shared" si="374"/>
        <v>42.18</v>
      </c>
      <c r="K619" s="333">
        <f t="shared" si="386"/>
        <v>1</v>
      </c>
      <c r="L619" s="321">
        <f t="shared" si="387"/>
        <v>2.0023963014367743</v>
      </c>
      <c r="M619" s="321">
        <f t="shared" si="388"/>
        <v>1.9998963014367743</v>
      </c>
      <c r="N619" s="326">
        <f t="shared" si="389"/>
        <v>7.2925989754102361E-3</v>
      </c>
      <c r="O619" s="326">
        <f t="shared" si="390"/>
        <v>1.0016492211610967E-3</v>
      </c>
      <c r="P619" s="330">
        <f t="shared" si="376"/>
        <v>33.908095275821793</v>
      </c>
      <c r="Q619" s="326">
        <f t="shared" si="391"/>
        <v>1.7727049794054182</v>
      </c>
      <c r="R619" s="276">
        <f>IF(H619&gt;0, rate1(1,$L$52,$L$51,$L$54,L619,$L$53,$L$50,P619),"")</f>
        <v>2356.2326504865318</v>
      </c>
      <c r="S619" s="321">
        <f t="shared" si="392"/>
        <v>0.75110843157654505</v>
      </c>
      <c r="T619" s="321">
        <f t="shared" si="393"/>
        <v>2.9300305436634467E-2</v>
      </c>
      <c r="U619" s="326">
        <f t="shared" si="394"/>
        <v>1.9973963014367744</v>
      </c>
      <c r="V619" s="334">
        <f t="shared" si="395"/>
        <v>1.9973963014367744</v>
      </c>
      <c r="W619" s="326">
        <f t="shared" si="396"/>
        <v>2.400432184339607E-4</v>
      </c>
      <c r="X619" s="326">
        <f t="shared" si="397"/>
        <v>1.6080797531664572</v>
      </c>
      <c r="Y619" s="326">
        <f t="shared" si="377"/>
        <v>33.823373629021773</v>
      </c>
      <c r="Z619" s="107">
        <f>IF(H619&gt;0, rate1(1,$L$52,$L$51,$L$54,U619,$L$53,$L$50,Y619),"")</f>
        <v>2351.7299570698315</v>
      </c>
      <c r="AA619" s="334">
        <f t="shared" si="398"/>
        <v>0.68266002899099298</v>
      </c>
      <c r="AB619" s="334">
        <f t="shared" si="399"/>
        <v>7.5642289142059443E-4</v>
      </c>
      <c r="AC619" s="326">
        <f t="shared" si="400"/>
        <v>2.9300305436634467E-2</v>
      </c>
      <c r="AD619" s="326">
        <f t="shared" si="401"/>
        <v>0.17064668526453139</v>
      </c>
      <c r="AE619" s="326">
        <f t="shared" si="402"/>
        <v>-1322.6313683182168</v>
      </c>
      <c r="AF619" s="326">
        <f t="shared" si="403"/>
        <v>1001.6929966149655</v>
      </c>
      <c r="AG619" s="326">
        <f t="shared" si="404"/>
        <v>1000.2780301772488</v>
      </c>
      <c r="AH619" s="326">
        <f t="shared" si="405"/>
        <v>2.0025634762088753</v>
      </c>
      <c r="AI619" s="326">
        <f t="shared" si="406"/>
        <v>12.435234453857657</v>
      </c>
      <c r="AJ619" s="326">
        <f t="shared" si="407"/>
        <v>3.160974382051569</v>
      </c>
      <c r="AK619" s="335">
        <f t="shared" si="408"/>
        <v>0.76407471524041748</v>
      </c>
      <c r="AL619" s="41">
        <f t="shared" si="378"/>
        <v>0.4794631197765028</v>
      </c>
      <c r="AM619" s="8" cm="1">
        <f t="array" ref="AM619">Balance($B$8,$B$11,$B$12,$H$7,B619,AK619,AL619)</f>
        <v>15.045747809958733</v>
      </c>
      <c r="AN619" s="8" cm="1">
        <f t="array" ref="AN619">getStorageByWaterLevel(B618)</f>
        <v>11.415818307549831</v>
      </c>
    </row>
    <row r="620" spans="2:40" x14ac:dyDescent="0.25">
      <c r="B620" s="326">
        <f t="shared" si="379"/>
        <v>1001.6929966149655</v>
      </c>
      <c r="C620" s="326">
        <f t="shared" si="380"/>
        <v>1000.2780301772488</v>
      </c>
      <c r="D620" s="326">
        <f t="shared" si="381"/>
        <v>2.0025634762088753</v>
      </c>
      <c r="E620" s="326">
        <f t="shared" si="375"/>
        <v>19.465367399254241</v>
      </c>
      <c r="F620" s="326">
        <f t="shared" si="382"/>
        <v>19.465367399254241</v>
      </c>
      <c r="G620" s="326">
        <f t="shared" si="383"/>
        <v>45.468514671061456</v>
      </c>
      <c r="H620" s="311">
        <f t="shared" si="384"/>
        <v>0.02</v>
      </c>
      <c r="I620" s="326">
        <f t="shared" si="385"/>
        <v>1.1319731501734169</v>
      </c>
      <c r="J620" s="326">
        <f t="shared" si="374"/>
        <v>42.18</v>
      </c>
      <c r="K620" s="333">
        <f t="shared" si="386"/>
        <v>1</v>
      </c>
      <c r="L620" s="321">
        <f t="shared" si="387"/>
        <v>2.0225634762088753</v>
      </c>
      <c r="M620" s="321">
        <f t="shared" si="388"/>
        <v>2.0125634762088751</v>
      </c>
      <c r="N620" s="326">
        <f t="shared" si="389"/>
        <v>2.8577372749684748E-2</v>
      </c>
      <c r="O620" s="326">
        <f t="shared" si="390"/>
        <v>1.0016492211610967E-3</v>
      </c>
      <c r="P620" s="330">
        <f t="shared" si="376"/>
        <v>34.279961780969302</v>
      </c>
      <c r="Q620" s="326">
        <f t="shared" si="391"/>
        <v>2.6131842933849541</v>
      </c>
      <c r="R620" s="276">
        <f>IF(H620&gt;0, rate1(1,$L$52,$L$51,$L$54,L620,$L$53,$L$50,P620),"")</f>
        <v>2375.9336610450132</v>
      </c>
      <c r="S620" s="321">
        <f t="shared" si="392"/>
        <v>1.0980448289872082</v>
      </c>
      <c r="T620" s="321">
        <f t="shared" si="393"/>
        <v>-0.29147251359287085</v>
      </c>
      <c r="U620" s="326">
        <f t="shared" si="394"/>
        <v>2.0025634762088753</v>
      </c>
      <c r="V620" s="334">
        <f t="shared" si="395"/>
        <v>2.0025634762088753</v>
      </c>
      <c r="W620" s="326">
        <f t="shared" si="396"/>
        <v>2.4128678699364414E-4</v>
      </c>
      <c r="X620" s="326">
        <f t="shared" si="397"/>
        <v>1.9487930484548386</v>
      </c>
      <c r="Y620" s="326">
        <f t="shared" si="377"/>
        <v>33.940148430836778</v>
      </c>
      <c r="Z620" s="107">
        <f>IF(H620&gt;0, rate1(1,$L$52,$L$51,$L$54,U620,$L$53,$L$50,Y620),"")</f>
        <v>2357.9347944847382</v>
      </c>
      <c r="AA620" s="334">
        <f t="shared" si="398"/>
        <v>0.82512220190549213</v>
      </c>
      <c r="AB620" s="334">
        <f t="shared" si="399"/>
        <v>1.3797451112876396E-3</v>
      </c>
      <c r="AC620" s="326">
        <f t="shared" si="400"/>
        <v>1.3797451112876396E-3</v>
      </c>
      <c r="AD620" s="326">
        <f t="shared" si="401"/>
        <v>14.495430957776765</v>
      </c>
      <c r="AE620" s="326">
        <f t="shared" si="402"/>
        <v>933.81751442273423</v>
      </c>
      <c r="AF620" s="326">
        <f t="shared" si="403"/>
        <v>1001.720194242604</v>
      </c>
      <c r="AG620" s="326">
        <f t="shared" si="404"/>
        <v>1000.2766504321374</v>
      </c>
      <c r="AH620" s="326">
        <f t="shared" si="405"/>
        <v>2.02268477789125</v>
      </c>
      <c r="AI620" s="326">
        <f t="shared" si="406"/>
        <v>0.58071701828610101</v>
      </c>
      <c r="AJ620" s="326">
        <f t="shared" si="407"/>
        <v>3.161135692334426</v>
      </c>
      <c r="AK620" s="335">
        <f t="shared" si="408"/>
        <v>0.76462342034424258</v>
      </c>
      <c r="AL620" s="41">
        <f t="shared" si="378"/>
        <v>0.47998763796576649</v>
      </c>
      <c r="AM620" s="8" cm="1">
        <f t="array" ref="AM620">Balance($B$8,$B$11,$B$12,$H$7,B620,AK620,AL620)</f>
        <v>15.060689665954911</v>
      </c>
      <c r="AN620" s="8" cm="1">
        <f t="array" ref="AN620">getStorageByWaterLevel(B619)</f>
        <v>11.439996605282149</v>
      </c>
    </row>
    <row r="621" spans="2:40" x14ac:dyDescent="0.25">
      <c r="B621" s="326">
        <f t="shared" si="379"/>
        <v>1001.720194242604</v>
      </c>
      <c r="C621" s="326">
        <f t="shared" si="380"/>
        <v>1000.2766504321374</v>
      </c>
      <c r="D621" s="326">
        <f t="shared" si="381"/>
        <v>2.02268477789125</v>
      </c>
      <c r="E621" s="326">
        <f t="shared" si="375"/>
        <v>19.465367399254241</v>
      </c>
      <c r="F621" s="326">
        <f t="shared" si="382"/>
        <v>19.465367399254241</v>
      </c>
      <c r="G621" s="326">
        <f t="shared" si="383"/>
        <v>45.143523637992018</v>
      </c>
      <c r="H621" s="311">
        <f t="shared" si="384"/>
        <v>5.0000000000000001E-3</v>
      </c>
      <c r="I621" s="326">
        <f t="shared" si="385"/>
        <v>1.1548350483732066</v>
      </c>
      <c r="J621" s="326">
        <f t="shared" si="374"/>
        <v>42.18</v>
      </c>
      <c r="K621" s="333">
        <f t="shared" si="386"/>
        <v>-1</v>
      </c>
      <c r="L621" s="321">
        <f t="shared" si="387"/>
        <v>2.0176847778912501</v>
      </c>
      <c r="M621" s="321">
        <f t="shared" si="388"/>
        <v>2.0201847778912501</v>
      </c>
      <c r="N621" s="326">
        <f t="shared" si="389"/>
        <v>-6.8868087486988472E-3</v>
      </c>
      <c r="O621" s="326">
        <f t="shared" si="390"/>
        <v>1.0016492211610967E-3</v>
      </c>
      <c r="P621" s="330">
        <f t="shared" si="376"/>
        <v>34.310861958647664</v>
      </c>
      <c r="Q621" s="326">
        <f t="shared" si="391"/>
        <v>3.1239906976015988</v>
      </c>
      <c r="R621" s="276">
        <f>IF(H621&gt;0, rate1(1,$L$52,$L$51,$L$54,L621,$L$53,$L$50,P621),"")</f>
        <v>2377.5661438762281</v>
      </c>
      <c r="S621" s="321">
        <f t="shared" si="392"/>
        <v>1.311781393386704</v>
      </c>
      <c r="T621" s="321">
        <f t="shared" si="393"/>
        <v>2.2088581598444217E-2</v>
      </c>
      <c r="U621" s="326">
        <f t="shared" si="394"/>
        <v>2.02268477789125</v>
      </c>
      <c r="V621" s="334">
        <f t="shared" si="395"/>
        <v>2.02268477789125</v>
      </c>
      <c r="W621" s="326">
        <f t="shared" si="396"/>
        <v>2.4615993611476483E-4</v>
      </c>
      <c r="X621" s="326">
        <f t="shared" si="397"/>
        <v>3.2923914244348751</v>
      </c>
      <c r="Y621" s="326">
        <f t="shared" si="377"/>
        <v>34.395834611549049</v>
      </c>
      <c r="Z621" s="107">
        <f>IF(H621&gt;0, rate1(1,$L$52,$L$51,$L$54,U621,$L$53,$L$50,Y621),"")</f>
        <v>2382.0517194336021</v>
      </c>
      <c r="AA621" s="334">
        <f t="shared" si="398"/>
        <v>1.3798904769119444</v>
      </c>
      <c r="AB621" s="334">
        <f t="shared" si="399"/>
        <v>-6.4797606435347077E-4</v>
      </c>
      <c r="AC621" s="326">
        <f t="shared" si="400"/>
        <v>2.2088581598444217E-2</v>
      </c>
      <c r="AD621" s="326">
        <f t="shared" si="401"/>
        <v>-0.22636129792744</v>
      </c>
      <c r="AE621" s="326">
        <f t="shared" si="402"/>
        <v>-1254.6094519469395</v>
      </c>
      <c r="AF621" s="326">
        <f t="shared" si="403"/>
        <v>1001.6912188522568</v>
      </c>
      <c r="AG621" s="326">
        <f t="shared" si="404"/>
        <v>1000.2545618505389</v>
      </c>
      <c r="AH621" s="326">
        <f t="shared" si="405"/>
        <v>2.0178541323384378</v>
      </c>
      <c r="AI621" s="326">
        <f t="shared" si="406"/>
        <v>9.2904172846406876</v>
      </c>
      <c r="AJ621" s="326">
        <f t="shared" si="407"/>
        <v>3.163716363802382</v>
      </c>
      <c r="AK621" s="335">
        <f t="shared" si="408"/>
        <v>0.76464982468450826</v>
      </c>
      <c r="AL621" s="41">
        <f t="shared" si="378"/>
        <v>0.4800121326095978</v>
      </c>
      <c r="AM621" s="8" cm="1">
        <f t="array" ref="AM621">Balance($B$8,$B$11,$B$12,$H$7,B621,AK621,AL621)</f>
        <v>15.02840677044226</v>
      </c>
      <c r="AN621" s="8" cm="1">
        <f t="array" ref="AN621">getStorageByWaterLevel(B620)</f>
        <v>11.459652990019865</v>
      </c>
    </row>
    <row r="622" spans="2:40" x14ac:dyDescent="0.25">
      <c r="B622" s="326">
        <f t="shared" si="379"/>
        <v>1001.6912188522568</v>
      </c>
      <c r="C622" s="326">
        <f t="shared" si="380"/>
        <v>1000.2545618505389</v>
      </c>
      <c r="D622" s="326">
        <f t="shared" si="381"/>
        <v>2.0178541323384378</v>
      </c>
      <c r="E622" s="326">
        <f t="shared" si="375"/>
        <v>19.465367399254241</v>
      </c>
      <c r="F622" s="326">
        <f t="shared" si="382"/>
        <v>19.465367399254241</v>
      </c>
      <c r="G622" s="326">
        <f t="shared" si="383"/>
        <v>43.822488179057373</v>
      </c>
      <c r="H622" s="311">
        <f t="shared" si="384"/>
        <v>0.02</v>
      </c>
      <c r="I622" s="326">
        <f t="shared" si="385"/>
        <v>1.1493256013743121</v>
      </c>
      <c r="J622" s="326">
        <f t="shared" si="374"/>
        <v>42.18</v>
      </c>
      <c r="K622" s="333">
        <f t="shared" si="386"/>
        <v>-1</v>
      </c>
      <c r="L622" s="321">
        <f t="shared" si="387"/>
        <v>1.9978541323384378</v>
      </c>
      <c r="M622" s="321">
        <f t="shared" si="388"/>
        <v>2.007854132338438</v>
      </c>
      <c r="N622" s="326">
        <f t="shared" si="389"/>
        <v>-2.816577623683969E-2</v>
      </c>
      <c r="O622" s="326">
        <f t="shared" si="390"/>
        <v>1.0016492211610967E-3</v>
      </c>
      <c r="P622" s="330">
        <f t="shared" si="376"/>
        <v>33.947309254634092</v>
      </c>
      <c r="Q622" s="326">
        <f t="shared" si="391"/>
        <v>2.2994750072595664</v>
      </c>
      <c r="R622" s="276">
        <f>IF(H622&gt;0, rate1(1,$L$52,$L$51,$L$54,L622,$L$53,$L$50,P622),"")</f>
        <v>2358.3149577727327</v>
      </c>
      <c r="S622" s="321">
        <f t="shared" si="392"/>
        <v>0.97344457786098315</v>
      </c>
      <c r="T622" s="321">
        <f t="shared" si="393"/>
        <v>-1.0606412539553198</v>
      </c>
      <c r="U622" s="326">
        <f t="shared" si="394"/>
        <v>2.0178541323384378</v>
      </c>
      <c r="V622" s="334">
        <f t="shared" si="395"/>
        <v>2.0178541323384378</v>
      </c>
      <c r="W622" s="326">
        <f t="shared" si="396"/>
        <v>2.4498556482743794E-4</v>
      </c>
      <c r="X622" s="326">
        <f t="shared" si="397"/>
        <v>2.967372681860688</v>
      </c>
      <c r="Y622" s="326">
        <f t="shared" si="377"/>
        <v>34.2862964848321</v>
      </c>
      <c r="Z622" s="107">
        <f>IF(H622&gt;0, rate1(1,$L$52,$L$51,$L$54,U622,$L$53,$L$50,Y622),"")</f>
        <v>2376.2683858502392</v>
      </c>
      <c r="AA622" s="334">
        <f t="shared" si="398"/>
        <v>1.2466970917256748</v>
      </c>
      <c r="AB622" s="334">
        <f t="shared" si="399"/>
        <v>-9.9306223317727617E-4</v>
      </c>
      <c r="AC622" s="326">
        <f t="shared" si="400"/>
        <v>-9.9306223317727617E-4</v>
      </c>
      <c r="AD622" s="326">
        <f t="shared" si="401"/>
        <v>20.13972471393916</v>
      </c>
      <c r="AE622" s="326">
        <f t="shared" si="402"/>
        <v>1930.8447124936558</v>
      </c>
      <c r="AF622" s="326">
        <f t="shared" si="403"/>
        <v>1001.6640461382532</v>
      </c>
      <c r="AG622" s="326">
        <f t="shared" si="404"/>
        <v>1000.2555549127721</v>
      </c>
      <c r="AH622" s="326">
        <f t="shared" si="405"/>
        <v>1.9979761262050388</v>
      </c>
      <c r="AI622" s="326">
        <f t="shared" si="406"/>
        <v>-0.42108974032677787</v>
      </c>
      <c r="AJ622" s="326">
        <f t="shared" si="407"/>
        <v>3.1635993944300691</v>
      </c>
      <c r="AK622" s="335">
        <f t="shared" si="408"/>
        <v>0.76506922685680423</v>
      </c>
      <c r="AL622" s="41">
        <f t="shared" si="378"/>
        <v>0.48040400241066394</v>
      </c>
      <c r="AM622" s="8" cm="1">
        <f t="array" ref="AM622">Balance($B$8,$B$11,$B$12,$H$7,B622,AK622,AL622)</f>
        <v>15.054028634599005</v>
      </c>
      <c r="AN622" s="8" cm="1">
        <f t="array" ref="AN622">getStorageByWaterLevel(B621)</f>
        <v>11.435363637503949</v>
      </c>
    </row>
    <row r="623" spans="2:40" x14ac:dyDescent="0.25">
      <c r="B623" s="326">
        <f t="shared" si="379"/>
        <v>1001.6640461382532</v>
      </c>
      <c r="C623" s="326">
        <f t="shared" si="380"/>
        <v>1000.2555549127721</v>
      </c>
      <c r="D623" s="326">
        <f t="shared" si="381"/>
        <v>1.9979761262050388</v>
      </c>
      <c r="E623" s="326">
        <f t="shared" si="375"/>
        <v>19.465367399254241</v>
      </c>
      <c r="F623" s="326">
        <f t="shared" si="382"/>
        <v>19.465367399254241</v>
      </c>
      <c r="G623" s="326">
        <f t="shared" si="383"/>
        <v>44.163373323917121</v>
      </c>
      <c r="H623" s="311">
        <f t="shared" si="384"/>
        <v>5.0000000000000001E-3</v>
      </c>
      <c r="I623" s="326">
        <f t="shared" si="385"/>
        <v>1.1267929803848347</v>
      </c>
      <c r="J623" s="326">
        <f t="shared" si="374"/>
        <v>42.18</v>
      </c>
      <c r="K623" s="333">
        <f t="shared" si="386"/>
        <v>1</v>
      </c>
      <c r="L623" s="321">
        <f t="shared" si="387"/>
        <v>2.0029761262050387</v>
      </c>
      <c r="M623" s="321">
        <f t="shared" si="388"/>
        <v>2.0004761262050388</v>
      </c>
      <c r="N623" s="326">
        <f t="shared" si="389"/>
        <v>7.2947843681649971E-3</v>
      </c>
      <c r="O623" s="326">
        <f t="shared" si="390"/>
        <v>1.0016492211610967E-3</v>
      </c>
      <c r="P623" s="330">
        <f t="shared" si="376"/>
        <v>33.921202117627232</v>
      </c>
      <c r="Q623" s="326">
        <f t="shared" si="391"/>
        <v>1.8109453468234875</v>
      </c>
      <c r="R623" s="276">
        <f>IF(H623&gt;0, rate1(1,$L$52,$L$51,$L$54,L623,$L$53,$L$50,P623),"")</f>
        <v>2356.9287650823903</v>
      </c>
      <c r="S623" s="321">
        <f t="shared" si="392"/>
        <v>0.76708453889482897</v>
      </c>
      <c r="T623" s="321">
        <f t="shared" si="393"/>
        <v>3.1319450986858698E-2</v>
      </c>
      <c r="U623" s="326">
        <f t="shared" si="394"/>
        <v>1.9979761262050388</v>
      </c>
      <c r="V623" s="334">
        <f t="shared" si="395"/>
        <v>1.9979761262050388</v>
      </c>
      <c r="W623" s="326">
        <f t="shared" si="396"/>
        <v>2.4018260309599526E-4</v>
      </c>
      <c r="X623" s="326">
        <f t="shared" si="397"/>
        <v>1.6462245883063744</v>
      </c>
      <c r="Y623" s="326">
        <f t="shared" si="377"/>
        <v>33.836472272646461</v>
      </c>
      <c r="Z623" s="107">
        <f>IF(H623&gt;0, rate1(1,$L$52,$L$51,$L$54,U623,$L$53,$L$50,Y623),"")</f>
        <v>2352.4264561013692</v>
      </c>
      <c r="AA623" s="334">
        <f t="shared" si="398"/>
        <v>0.69864631298490443</v>
      </c>
      <c r="AB623" s="334">
        <f t="shared" si="399"/>
        <v>7.9701232619717012E-4</v>
      </c>
      <c r="AC623" s="326">
        <f t="shared" si="400"/>
        <v>3.1319450986858698E-2</v>
      </c>
      <c r="AD623" s="326">
        <f t="shared" si="401"/>
        <v>0.15964519946719199</v>
      </c>
      <c r="AE623" s="326">
        <f t="shared" si="402"/>
        <v>-1317.669550222759</v>
      </c>
      <c r="AF623" s="326">
        <f t="shared" si="403"/>
        <v>1001.6400214716344</v>
      </c>
      <c r="AG623" s="326">
        <f t="shared" si="404"/>
        <v>1000.2242354617853</v>
      </c>
      <c r="AH623" s="326">
        <f t="shared" si="405"/>
        <v>2.0031433513155847</v>
      </c>
      <c r="AI623" s="326">
        <f t="shared" si="406"/>
        <v>13.288246743326532</v>
      </c>
      <c r="AJ623" s="326">
        <f t="shared" si="407"/>
        <v>3.1672905740809933</v>
      </c>
      <c r="AK623" s="335">
        <f t="shared" si="408"/>
        <v>0.76505077365663643</v>
      </c>
      <c r="AL623" s="41">
        <f t="shared" si="378"/>
        <v>0.48038624084541698</v>
      </c>
      <c r="AM623" s="8" cm="1">
        <f t="array" ref="AM623">Balance($B$8,$B$11,$B$12,$H$7,B623,AK623,AL623)</f>
        <v>15.086146260075413</v>
      </c>
      <c r="AN623" s="8" cm="1">
        <f t="array" ref="AN623">getStorageByWaterLevel(B622)</f>
        <v>11.461241551379421</v>
      </c>
    </row>
    <row r="624" spans="2:40" x14ac:dyDescent="0.25">
      <c r="B624" s="326">
        <f t="shared" si="379"/>
        <v>1001.6400214716344</v>
      </c>
      <c r="C624" s="326">
        <f t="shared" si="380"/>
        <v>1000.2242354617853</v>
      </c>
      <c r="D624" s="326">
        <f t="shared" si="381"/>
        <v>2.0031433513155847</v>
      </c>
      <c r="E624" s="326">
        <f t="shared" si="375"/>
        <v>19.465367399254241</v>
      </c>
      <c r="F624" s="326">
        <f t="shared" si="382"/>
        <v>19.465367399254241</v>
      </c>
      <c r="G624" s="326">
        <f t="shared" si="383"/>
        <v>45.50763571469038</v>
      </c>
      <c r="H624" s="311">
        <f t="shared" si="384"/>
        <v>0.02</v>
      </c>
      <c r="I624" s="326">
        <f t="shared" si="385"/>
        <v>1.132628807879337</v>
      </c>
      <c r="J624" s="326">
        <f t="shared" si="374"/>
        <v>42.18</v>
      </c>
      <c r="K624" s="333">
        <f t="shared" si="386"/>
        <v>1</v>
      </c>
      <c r="L624" s="321">
        <f t="shared" si="387"/>
        <v>2.0231433513155848</v>
      </c>
      <c r="M624" s="321">
        <f t="shared" si="388"/>
        <v>2.013143351315585</v>
      </c>
      <c r="N624" s="326">
        <f t="shared" si="389"/>
        <v>2.8585697249893016E-2</v>
      </c>
      <c r="O624" s="326">
        <f t="shared" si="390"/>
        <v>1.0016492211610967E-3</v>
      </c>
      <c r="P624" s="330">
        <f t="shared" si="376"/>
        <v>34.293105486145713</v>
      </c>
      <c r="Q624" s="326">
        <f t="shared" si="391"/>
        <v>2.6519139098738833</v>
      </c>
      <c r="R624" s="276">
        <f>IF(H624&gt;0, rate1(1,$L$52,$L$51,$L$54,L624,$L$53,$L$50,P624),"")</f>
        <v>2376.6281396887916</v>
      </c>
      <c r="S624" s="321">
        <f t="shared" si="392"/>
        <v>1.1139931713625502</v>
      </c>
      <c r="T624" s="321">
        <f t="shared" si="393"/>
        <v>-0.25076675127299941</v>
      </c>
      <c r="U624" s="326">
        <f t="shared" si="394"/>
        <v>2.0031433513155847</v>
      </c>
      <c r="V624" s="334">
        <f t="shared" si="395"/>
        <v>2.0031433513155847</v>
      </c>
      <c r="W624" s="326">
        <f t="shared" si="396"/>
        <v>2.4142654432024457E-4</v>
      </c>
      <c r="X624" s="326">
        <f t="shared" si="397"/>
        <v>1.9871387978404371</v>
      </c>
      <c r="Y624" s="326">
        <f t="shared" si="377"/>
        <v>33.953259519094914</v>
      </c>
      <c r="Z624" s="107">
        <f>IF(H624&gt;0, rate1(1,$L$52,$L$51,$L$54,U624,$L$53,$L$50,Y624),"")</f>
        <v>2358.630824513642</v>
      </c>
      <c r="AA624" s="334">
        <f t="shared" si="398"/>
        <v>0.84110957164066547</v>
      </c>
      <c r="AB624" s="334">
        <f t="shared" si="399"/>
        <v>1.5194530395138254E-3</v>
      </c>
      <c r="AC624" s="326">
        <f t="shared" si="400"/>
        <v>1.5194530395138254E-3</v>
      </c>
      <c r="AD624" s="326">
        <f t="shared" si="401"/>
        <v>13.162631209977597</v>
      </c>
      <c r="AE624" s="326">
        <f t="shared" si="402"/>
        <v>791.92569886424133</v>
      </c>
      <c r="AF624" s="326">
        <f t="shared" si="403"/>
        <v>1001.6670877158448</v>
      </c>
      <c r="AG624" s="326">
        <f t="shared" si="404"/>
        <v>1000.2227160087458</v>
      </c>
      <c r="AH624" s="326">
        <f t="shared" si="405"/>
        <v>2.0232647166065787</v>
      </c>
      <c r="AI624" s="326">
        <f t="shared" si="406"/>
        <v>0.6393314183820068</v>
      </c>
      <c r="AJ624" s="326">
        <f t="shared" si="407"/>
        <v>3.1674681661416551</v>
      </c>
      <c r="AK624" s="335">
        <f t="shared" si="408"/>
        <v>0.76563762745838226</v>
      </c>
      <c r="AL624" s="41">
        <f t="shared" si="378"/>
        <v>0.48094673909305047</v>
      </c>
      <c r="AM624" s="8" cm="1">
        <f t="array" ref="AM624">Balance($B$8,$B$11,$B$12,$H$7,B624,AK624,AL624)</f>
        <v>15.102700205865393</v>
      </c>
      <c r="AN624" s="8" cm="1">
        <f t="array" ref="AN624">getStorageByWaterLevel(B623)</f>
        <v>11.485536062229354</v>
      </c>
    </row>
    <row r="625" spans="2:40" x14ac:dyDescent="0.25">
      <c r="B625" s="326">
        <f t="shared" si="379"/>
        <v>1001.6670877158448</v>
      </c>
      <c r="C625" s="326">
        <f t="shared" si="380"/>
        <v>1000.2227160087458</v>
      </c>
      <c r="D625" s="326">
        <f t="shared" si="381"/>
        <v>2.0232647166065787</v>
      </c>
      <c r="E625" s="326">
        <f t="shared" si="375"/>
        <v>19.465367399254241</v>
      </c>
      <c r="F625" s="326">
        <f t="shared" si="382"/>
        <v>19.465367399254241</v>
      </c>
      <c r="G625" s="326">
        <f t="shared" si="383"/>
        <v>44.179510784536397</v>
      </c>
      <c r="H625" s="311">
        <f t="shared" si="384"/>
        <v>0.02</v>
      </c>
      <c r="I625" s="326">
        <f t="shared" si="385"/>
        <v>1.1554973656791845</v>
      </c>
      <c r="J625" s="326">
        <f t="shared" si="374"/>
        <v>42.18</v>
      </c>
      <c r="K625" s="333">
        <f t="shared" si="386"/>
        <v>-1</v>
      </c>
      <c r="L625" s="321">
        <f t="shared" si="387"/>
        <v>2.0032647166065787</v>
      </c>
      <c r="M625" s="321">
        <f t="shared" si="388"/>
        <v>2.0132647166065789</v>
      </c>
      <c r="N625" s="326">
        <f t="shared" si="389"/>
        <v>-2.824082927317173E-2</v>
      </c>
      <c r="O625" s="326">
        <f t="shared" si="390"/>
        <v>1.0016492211610967E-3</v>
      </c>
      <c r="P625" s="330">
        <f t="shared" si="376"/>
        <v>34.069698189311772</v>
      </c>
      <c r="Q625" s="326">
        <f t="shared" si="391"/>
        <v>2.6600226711821193</v>
      </c>
      <c r="R625" s="276">
        <f>IF(H625&gt;0, rate1(1,$L$52,$L$51,$L$54,L625,$L$53,$L$50,P625),"")</f>
        <v>2364.8066607693722</v>
      </c>
      <c r="S625" s="321">
        <f t="shared" si="392"/>
        <v>1.1229852201971766</v>
      </c>
      <c r="T625" s="321">
        <f t="shared" si="393"/>
        <v>0.22962783030265338</v>
      </c>
      <c r="U625" s="326">
        <f t="shared" si="394"/>
        <v>2.0232647166065787</v>
      </c>
      <c r="V625" s="334">
        <f t="shared" si="395"/>
        <v>2.0232647166065787</v>
      </c>
      <c r="W625" s="326">
        <f t="shared" si="396"/>
        <v>2.46301112974745E-4</v>
      </c>
      <c r="X625" s="326">
        <f t="shared" si="397"/>
        <v>3.3315158036103298</v>
      </c>
      <c r="Y625" s="326">
        <f t="shared" si="377"/>
        <v>34.408990990391722</v>
      </c>
      <c r="Z625" s="107">
        <f>IF(H625&gt;0, rate1(1,$L$52,$L$51,$L$54,U625,$L$53,$L$50,Y625),"")</f>
        <v>2382.745752491348</v>
      </c>
      <c r="AA625" s="334">
        <f t="shared" si="398"/>
        <v>1.3958813861455019</v>
      </c>
      <c r="AB625" s="334">
        <f t="shared" si="399"/>
        <v>-6.221588627160653E-4</v>
      </c>
      <c r="AC625" s="326">
        <f t="shared" si="400"/>
        <v>0.22962783030265338</v>
      </c>
      <c r="AD625" s="326">
        <f t="shared" si="401"/>
        <v>-8.7097456669950071E-2</v>
      </c>
      <c r="AE625" s="326">
        <f t="shared" si="402"/>
        <v>-114.64317014735562</v>
      </c>
      <c r="AF625" s="326">
        <f t="shared" si="403"/>
        <v>1001.409219056269</v>
      </c>
      <c r="AG625" s="326">
        <f t="shared" si="404"/>
        <v>999.99308817844314</v>
      </c>
      <c r="AH625" s="326">
        <f t="shared" si="405"/>
        <v>2.003387306943774</v>
      </c>
      <c r="AI625" s="326">
        <f t="shared" si="406"/>
        <v>97.102158122282049</v>
      </c>
      <c r="AJ625" s="326">
        <f t="shared" si="407"/>
        <v>3.194440987842289</v>
      </c>
      <c r="AK625" s="335">
        <f t="shared" si="408"/>
        <v>0.765666721919671</v>
      </c>
      <c r="AL625" s="41">
        <f t="shared" si="378"/>
        <v>0.4809737060922778</v>
      </c>
      <c r="AM625" s="8" cm="1">
        <f t="array" ref="AM625">Balance($B$8,$B$11,$B$12,$H$7,B625,AK625,AL625)</f>
        <v>15.070493906105616</v>
      </c>
      <c r="AN625" s="8" cm="1">
        <f t="array" ref="AN625">getStorageByWaterLevel(B624)</f>
        <v>11.507037392741381</v>
      </c>
    </row>
    <row r="626" spans="2:40" x14ac:dyDescent="0.25">
      <c r="B626" s="326">
        <f t="shared" si="379"/>
        <v>1001.409219056269</v>
      </c>
      <c r="C626" s="326">
        <f t="shared" si="380"/>
        <v>999.99308817844314</v>
      </c>
      <c r="D626" s="326">
        <f t="shared" si="381"/>
        <v>2.003387306943774</v>
      </c>
      <c r="E626" s="326">
        <f t="shared" si="375"/>
        <v>19.465367399254241</v>
      </c>
      <c r="F626" s="326">
        <f t="shared" si="382"/>
        <v>19.465367399254241</v>
      </c>
      <c r="G626" s="326">
        <f t="shared" si="383"/>
        <v>42.877338786854772</v>
      </c>
      <c r="H626" s="311">
        <f t="shared" si="384"/>
        <v>0.02</v>
      </c>
      <c r="I626" s="326">
        <f t="shared" si="385"/>
        <v>1.1329047022606573</v>
      </c>
      <c r="J626" s="326">
        <f t="shared" si="374"/>
        <v>42.18</v>
      </c>
      <c r="K626" s="333">
        <f t="shared" si="386"/>
        <v>-1</v>
      </c>
      <c r="L626" s="321">
        <f t="shared" si="387"/>
        <v>1.983387306943774</v>
      </c>
      <c r="M626" s="321">
        <f t="shared" si="388"/>
        <v>1.993387306943774</v>
      </c>
      <c r="N626" s="326">
        <f t="shared" si="389"/>
        <v>-2.7965082054551171E-2</v>
      </c>
      <c r="O626" s="326">
        <f t="shared" si="390"/>
        <v>1.0016492211610967E-3</v>
      </c>
      <c r="P626" s="330">
        <f t="shared" si="376"/>
        <v>33.620608296563653</v>
      </c>
      <c r="Q626" s="326">
        <f t="shared" si="391"/>
        <v>1.3449460940887903</v>
      </c>
      <c r="R626" s="276">
        <f>IF(H626&gt;0, rate1(1,$L$52,$L$51,$L$54,L626,$L$53,$L$50,P626),"")</f>
        <v>2340.9320358217751</v>
      </c>
      <c r="S626" s="321">
        <f t="shared" si="392"/>
        <v>0.57358847335999741</v>
      </c>
      <c r="T626" s="321">
        <f t="shared" si="393"/>
        <v>-6.5582378306955708E-2</v>
      </c>
      <c r="U626" s="326">
        <f t="shared" si="394"/>
        <v>2.003387306943774</v>
      </c>
      <c r="V626" s="334">
        <f t="shared" si="395"/>
        <v>2.003387306943774</v>
      </c>
      <c r="W626" s="326">
        <f t="shared" si="396"/>
        <v>2.4148535284274075E-4</v>
      </c>
      <c r="X626" s="326">
        <f t="shared" si="397"/>
        <v>2.0032776343802112</v>
      </c>
      <c r="Y626" s="326">
        <f t="shared" si="377"/>
        <v>33.958775781881165</v>
      </c>
      <c r="Z626" s="107">
        <f>IF(H626&gt;0, rate1(1,$L$52,$L$51,$L$54,U626,$L$53,$L$50,Y626),"")</f>
        <v>2358.9236291737943</v>
      </c>
      <c r="AA626" s="334">
        <f t="shared" si="398"/>
        <v>0.84783551344512986</v>
      </c>
      <c r="AB626" s="334">
        <f t="shared" si="399"/>
        <v>1.58700205488264E-3</v>
      </c>
      <c r="AC626" s="326">
        <f t="shared" si="400"/>
        <v>1.58700205488264E-3</v>
      </c>
      <c r="AD626" s="326">
        <f t="shared" si="401"/>
        <v>-12.602378137108975</v>
      </c>
      <c r="AE626" s="326">
        <f t="shared" si="402"/>
        <v>-108.25672862618246</v>
      </c>
      <c r="AF626" s="326">
        <f t="shared" si="403"/>
        <v>1001.3796669721595</v>
      </c>
      <c r="AG626" s="326">
        <f t="shared" si="404"/>
        <v>999.99150117638828</v>
      </c>
      <c r="AH626" s="326">
        <f t="shared" si="405"/>
        <v>1.9835077023444618</v>
      </c>
      <c r="AI626" s="326">
        <f t="shared" si="406"/>
        <v>0.67793598045469483</v>
      </c>
      <c r="AJ626" s="326">
        <f t="shared" si="407"/>
        <v>3.1946293033924151</v>
      </c>
      <c r="AK626" s="335">
        <f t="shared" si="408"/>
        <v>0.76995664776163608</v>
      </c>
      <c r="AL626" s="41">
        <f t="shared" si="378"/>
        <v>0.48506947512187565</v>
      </c>
      <c r="AM626" s="8" cm="1">
        <f t="array" ref="AM626">Balance($B$8,$B$11,$B$12,$H$7,B626,AK626,AL626)</f>
        <v>15.287843802129657</v>
      </c>
      <c r="AN626" s="8" cm="1">
        <f t="array" ref="AN626">getStorageByWaterLevel(B625)</f>
        <v>11.482815378243579</v>
      </c>
    </row>
    <row r="627" spans="2:40" x14ac:dyDescent="0.25">
      <c r="B627" s="326">
        <f t="shared" si="379"/>
        <v>1001.3796669721595</v>
      </c>
      <c r="C627" s="326">
        <f t="shared" si="380"/>
        <v>999.99150117638828</v>
      </c>
      <c r="D627" s="326">
        <f t="shared" si="381"/>
        <v>1.9835077023444618</v>
      </c>
      <c r="E627" s="326">
        <f t="shared" si="375"/>
        <v>19.465367399254241</v>
      </c>
      <c r="F627" s="326">
        <f t="shared" si="382"/>
        <v>19.465367399254241</v>
      </c>
      <c r="G627" s="326">
        <f t="shared" si="383"/>
        <v>44.195364096827269</v>
      </c>
      <c r="H627" s="311">
        <f t="shared" si="384"/>
        <v>0.02</v>
      </c>
      <c r="I627" s="326">
        <f t="shared" si="385"/>
        <v>1.1105326366169721</v>
      </c>
      <c r="J627" s="326">
        <f t="shared" si="374"/>
        <v>42.18</v>
      </c>
      <c r="K627" s="333">
        <f t="shared" si="386"/>
        <v>1</v>
      </c>
      <c r="L627" s="321">
        <f t="shared" si="387"/>
        <v>2.0035077023444616</v>
      </c>
      <c r="M627" s="321">
        <f t="shared" si="388"/>
        <v>1.9935077023444618</v>
      </c>
      <c r="N627" s="326">
        <f t="shared" si="389"/>
        <v>2.8303836712431529E-2</v>
      </c>
      <c r="O627" s="326">
        <f t="shared" si="390"/>
        <v>1.0016492211610967E-3</v>
      </c>
      <c r="P627" s="330">
        <f t="shared" si="376"/>
        <v>33.848738637795336</v>
      </c>
      <c r="Q627" s="326">
        <f t="shared" si="391"/>
        <v>1.3528329505079952</v>
      </c>
      <c r="R627" s="276">
        <f>IF(H627&gt;0, rate1(1,$L$52,$L$51,$L$54,L627,$L$53,$L$50,P627),"")</f>
        <v>2353.0785850701782</v>
      </c>
      <c r="S627" s="321">
        <f t="shared" si="392"/>
        <v>0.57397381961696226</v>
      </c>
      <c r="T627" s="321">
        <f t="shared" si="393"/>
        <v>6.6436848287078756E-2</v>
      </c>
      <c r="U627" s="326">
        <f t="shared" si="394"/>
        <v>1.9835077023444616</v>
      </c>
      <c r="V627" s="334">
        <f t="shared" si="395"/>
        <v>1.9835077023444616</v>
      </c>
      <c r="W627" s="326">
        <f t="shared" si="396"/>
        <v>2.3671661443502856E-4</v>
      </c>
      <c r="X627" s="326">
        <f t="shared" si="397"/>
        <v>0.70099461042332223</v>
      </c>
      <c r="Y627" s="326">
        <f t="shared" si="377"/>
        <v>33.510000631799372</v>
      </c>
      <c r="Z627" s="107">
        <f>IF(H627&gt;0, rate1(1,$L$52,$L$51,$L$54,U627,$L$53,$L$50,Y627),"")</f>
        <v>2335.0289515902991</v>
      </c>
      <c r="AA627" s="334">
        <f t="shared" si="398"/>
        <v>0.29971380796740005</v>
      </c>
      <c r="AB627" s="334">
        <f t="shared" si="399"/>
        <v>3.3802839057550465E-4</v>
      </c>
      <c r="AC627" s="326">
        <f t="shared" si="400"/>
        <v>6.6436848287078756E-2</v>
      </c>
      <c r="AD627" s="326">
        <f t="shared" si="401"/>
        <v>0.30103776015349876</v>
      </c>
      <c r="AE627" s="326">
        <f t="shared" si="402"/>
        <v>379.37916870027078</v>
      </c>
      <c r="AF627" s="326">
        <f t="shared" si="403"/>
        <v>1001.3415339605848</v>
      </c>
      <c r="AG627" s="326">
        <f t="shared" si="404"/>
        <v>999.92506432810126</v>
      </c>
      <c r="AH627" s="326">
        <f t="shared" si="405"/>
        <v>2.0036269091625063</v>
      </c>
      <c r="AI627" s="326">
        <f t="shared" si="406"/>
        <v>28.234011693705227</v>
      </c>
      <c r="AJ627" s="326">
        <f t="shared" si="407"/>
        <v>3.2024720844184444</v>
      </c>
      <c r="AK627" s="335">
        <f t="shared" si="408"/>
        <v>0.76998571585234588</v>
      </c>
      <c r="AL627" s="41">
        <f t="shared" si="378"/>
        <v>0.48509807046153125</v>
      </c>
      <c r="AM627" s="8" cm="1">
        <f t="array" ref="AM627">Balance($B$8,$B$11,$B$12,$H$7,B627,AK627,AL627)</f>
        <v>15.321960522684018</v>
      </c>
      <c r="AN627" s="8" cm="1">
        <f t="array" ref="AN627">getStorageByWaterLevel(B626)</f>
        <v>11.714622520024207</v>
      </c>
    </row>
    <row r="628" spans="2:40" x14ac:dyDescent="0.25">
      <c r="B628" s="326">
        <f t="shared" si="379"/>
        <v>1001.3415339605848</v>
      </c>
      <c r="C628" s="326">
        <f t="shared" si="380"/>
        <v>999.92506432810126</v>
      </c>
      <c r="D628" s="326">
        <f t="shared" si="381"/>
        <v>2.0036269091625063</v>
      </c>
      <c r="E628" s="326">
        <f t="shared" si="375"/>
        <v>19.465367399254241</v>
      </c>
      <c r="F628" s="326">
        <f t="shared" si="382"/>
        <v>19.465367399254241</v>
      </c>
      <c r="G628" s="326">
        <f t="shared" si="383"/>
        <v>45.54027590552014</v>
      </c>
      <c r="H628" s="311">
        <f t="shared" si="384"/>
        <v>0.02</v>
      </c>
      <c r="I628" s="326">
        <f t="shared" si="385"/>
        <v>1.1331757059868324</v>
      </c>
      <c r="J628" s="326">
        <f t="shared" si="374"/>
        <v>42.18</v>
      </c>
      <c r="K628" s="333">
        <f t="shared" si="386"/>
        <v>1</v>
      </c>
      <c r="L628" s="321">
        <f t="shared" si="387"/>
        <v>2.0236269091625063</v>
      </c>
      <c r="M628" s="321">
        <f t="shared" si="388"/>
        <v>2.0136269091625065</v>
      </c>
      <c r="N628" s="326">
        <f t="shared" si="389"/>
        <v>2.8592639081491011E-2</v>
      </c>
      <c r="O628" s="326">
        <f t="shared" si="390"/>
        <v>1.0016492211610967E-3</v>
      </c>
      <c r="P628" s="330">
        <f t="shared" si="376"/>
        <v>34.304066986394361</v>
      </c>
      <c r="Q628" s="326">
        <f t="shared" si="391"/>
        <v>2.6842276019345377</v>
      </c>
      <c r="R628" s="276">
        <f>IF(H628&gt;0, rate1(1,$L$52,$L$51,$L$54,L628,$L$53,$L$50,P628),"")</f>
        <v>2377.2072196432759</v>
      </c>
      <c r="S628" s="321">
        <f t="shared" si="392"/>
        <v>1.1272925572999577</v>
      </c>
      <c r="T628" s="321">
        <f t="shared" si="393"/>
        <v>-0.22462145225124261</v>
      </c>
      <c r="U628" s="326">
        <f t="shared" si="394"/>
        <v>2.0036269091625063</v>
      </c>
      <c r="V628" s="334">
        <f t="shared" si="395"/>
        <v>2.0036269091625063</v>
      </c>
      <c r="W628" s="326">
        <f t="shared" si="396"/>
        <v>2.4154311889379443E-4</v>
      </c>
      <c r="X628" s="326">
        <f t="shared" si="397"/>
        <v>2.0191322983565172</v>
      </c>
      <c r="Y628" s="326">
        <f t="shared" si="377"/>
        <v>33.964193824867621</v>
      </c>
      <c r="Z628" s="107">
        <f>IF(H628&gt;0, rate1(1,$L$52,$L$51,$L$54,U628,$L$53,$L$50,Y628),"")</f>
        <v>2359.2111984584894</v>
      </c>
      <c r="AA628" s="334">
        <f t="shared" si="398"/>
        <v>0.85444142805743617</v>
      </c>
      <c r="AB628" s="334">
        <f t="shared" si="399"/>
        <v>1.6594221533658992E-3</v>
      </c>
      <c r="AC628" s="326">
        <f t="shared" si="400"/>
        <v>1.6594221533658992E-3</v>
      </c>
      <c r="AD628" s="326">
        <f t="shared" si="401"/>
        <v>12.052388212024816</v>
      </c>
      <c r="AE628" s="326">
        <f t="shared" si="402"/>
        <v>345.13932630565324</v>
      </c>
      <c r="AF628" s="326">
        <f t="shared" si="403"/>
        <v>1001.3684671775129</v>
      </c>
      <c r="AG628" s="326">
        <f t="shared" si="404"/>
        <v>999.9234049059479</v>
      </c>
      <c r="AH628" s="326">
        <f t="shared" si="405"/>
        <v>2.0237483274906385</v>
      </c>
      <c r="AI628" s="326">
        <f t="shared" si="406"/>
        <v>0.69805532292423056</v>
      </c>
      <c r="AJ628" s="326">
        <f t="shared" si="407"/>
        <v>3.2026659886748123</v>
      </c>
      <c r="AK628" s="335">
        <f t="shared" si="408"/>
        <v>0.77123352827906322</v>
      </c>
      <c r="AL628" s="41">
        <f t="shared" si="378"/>
        <v>0.48628898107477175</v>
      </c>
      <c r="AM628" s="8" cm="1">
        <f t="array" ref="AM628">Balance($B$8,$B$11,$B$12,$H$7,B628,AK628,AL628)</f>
        <v>15.341997069705247</v>
      </c>
      <c r="AN628" s="8" cm="1">
        <f t="array" ref="AN628">getStorageByWaterLevel(B627)</f>
        <v>11.741335823202133</v>
      </c>
    </row>
    <row r="629" spans="2:40" x14ac:dyDescent="0.25">
      <c r="B629" s="326">
        <f t="shared" si="379"/>
        <v>1001.3684671775129</v>
      </c>
      <c r="C629" s="326">
        <f t="shared" si="380"/>
        <v>999.9234049059479</v>
      </c>
      <c r="D629" s="326">
        <f t="shared" si="381"/>
        <v>2.0237483274906385</v>
      </c>
      <c r="E629" s="326">
        <f t="shared" si="375"/>
        <v>19.465367399254241</v>
      </c>
      <c r="F629" s="326">
        <f t="shared" si="382"/>
        <v>19.465367399254241</v>
      </c>
      <c r="G629" s="326">
        <f t="shared" si="383"/>
        <v>44.211516385997378</v>
      </c>
      <c r="H629" s="311">
        <f t="shared" si="384"/>
        <v>0.02</v>
      </c>
      <c r="I629" s="326">
        <f t="shared" si="385"/>
        <v>1.1560498172520057</v>
      </c>
      <c r="J629" s="326">
        <f t="shared" si="374"/>
        <v>42.18</v>
      </c>
      <c r="K629" s="333">
        <f t="shared" si="386"/>
        <v>-1</v>
      </c>
      <c r="L629" s="321">
        <f t="shared" si="387"/>
        <v>2.0037483274906385</v>
      </c>
      <c r="M629" s="321">
        <f t="shared" si="388"/>
        <v>2.0137483274906387</v>
      </c>
      <c r="N629" s="326">
        <f t="shared" si="389"/>
        <v>-2.8247537520469379E-2</v>
      </c>
      <c r="O629" s="326">
        <f t="shared" si="390"/>
        <v>1.0016492211610967E-3</v>
      </c>
      <c r="P629" s="330">
        <f t="shared" si="376"/>
        <v>34.080642970595981</v>
      </c>
      <c r="Q629" s="326">
        <f t="shared" si="391"/>
        <v>2.6923438045274253</v>
      </c>
      <c r="R629" s="276">
        <f>IF(H629&gt;0, rate1(1,$L$52,$L$51,$L$54,L629,$L$53,$L$50,P629),"")</f>
        <v>2365.3866520814436</v>
      </c>
      <c r="S629" s="321">
        <f t="shared" si="392"/>
        <v>1.1363515739455627</v>
      </c>
      <c r="T629" s="321">
        <f t="shared" si="393"/>
        <v>0.20716693400068106</v>
      </c>
      <c r="U629" s="326">
        <f t="shared" si="394"/>
        <v>2.0237483274906385</v>
      </c>
      <c r="V629" s="334">
        <f t="shared" si="395"/>
        <v>2.0237483274906385</v>
      </c>
      <c r="W629" s="326">
        <f t="shared" si="396"/>
        <v>2.4641887130361084E-4</v>
      </c>
      <c r="X629" s="326">
        <f t="shared" si="397"/>
        <v>3.364158777422972</v>
      </c>
      <c r="Y629" s="326">
        <f t="shared" si="377"/>
        <v>34.419963057624294</v>
      </c>
      <c r="Z629" s="107">
        <f>IF(H629&gt;0, rate1(1,$L$52,$L$51,$L$54,U629,$L$53,$L$50,Y629),"")</f>
        <v>2383.324460752739</v>
      </c>
      <c r="AA629" s="334">
        <f t="shared" si="398"/>
        <v>1.4092162968566426</v>
      </c>
      <c r="AB629" s="334">
        <f t="shared" si="399"/>
        <v>-6.0217267297625913E-4</v>
      </c>
      <c r="AC629" s="326">
        <f t="shared" si="400"/>
        <v>0.20716693400068106</v>
      </c>
      <c r="AD629" s="326">
        <f t="shared" si="401"/>
        <v>-9.6540502935348993E-2</v>
      </c>
      <c r="AE629" s="326">
        <f t="shared" si="402"/>
        <v>-116.35436195609473</v>
      </c>
      <c r="AF629" s="326">
        <f t="shared" si="403"/>
        <v>1001.1330527059918</v>
      </c>
      <c r="AG629" s="326">
        <f t="shared" si="404"/>
        <v>999.71623797194718</v>
      </c>
      <c r="AH629" s="326">
        <f t="shared" si="405"/>
        <v>2.0038709711062714</v>
      </c>
      <c r="AI629" s="326">
        <f t="shared" si="406"/>
        <v>87.582693433389693</v>
      </c>
      <c r="AJ629" s="326">
        <f t="shared" si="407"/>
        <v>3.2269945146285317</v>
      </c>
      <c r="AK629" s="335">
        <f t="shared" si="408"/>
        <v>0.77126531791106645</v>
      </c>
      <c r="AL629" s="41">
        <f t="shared" si="378"/>
        <v>0.4863184250482927</v>
      </c>
      <c r="AM629" s="8" cm="1">
        <f t="array" ref="AM629">Balance($B$8,$B$11,$B$12,$H$7,B629,AK629,AL629)</f>
        <v>15.30975346807289</v>
      </c>
      <c r="AN629" s="8" cm="1">
        <f t="array" ref="AN629">getStorageByWaterLevel(B628)</f>
        <v>11.775850710984244</v>
      </c>
    </row>
    <row r="630" spans="2:40" x14ac:dyDescent="0.25">
      <c r="B630" s="326">
        <f t="shared" si="379"/>
        <v>1001.1330527059918</v>
      </c>
      <c r="C630" s="326">
        <f t="shared" si="380"/>
        <v>999.71623797194718</v>
      </c>
      <c r="D630" s="326">
        <f t="shared" si="381"/>
        <v>2.0038709711062714</v>
      </c>
      <c r="E630" s="326">
        <f t="shared" si="375"/>
        <v>19.465367399254241</v>
      </c>
      <c r="F630" s="326">
        <f t="shared" si="382"/>
        <v>19.465367399254241</v>
      </c>
      <c r="G630" s="326">
        <f t="shared" si="383"/>
        <v>42.908715905718779</v>
      </c>
      <c r="H630" s="311">
        <f t="shared" si="384"/>
        <v>0.02</v>
      </c>
      <c r="I630" s="326">
        <f t="shared" si="385"/>
        <v>1.1334517872356629</v>
      </c>
      <c r="J630" s="326">
        <f t="shared" si="374"/>
        <v>42.18</v>
      </c>
      <c r="K630" s="333">
        <f t="shared" si="386"/>
        <v>-1</v>
      </c>
      <c r="L630" s="321">
        <f t="shared" si="387"/>
        <v>1.9838709711062714</v>
      </c>
      <c r="M630" s="321">
        <f t="shared" si="388"/>
        <v>1.9938709711062714</v>
      </c>
      <c r="N630" s="326">
        <f t="shared" si="389"/>
        <v>-2.79717921977789E-2</v>
      </c>
      <c r="O630" s="326">
        <f t="shared" si="390"/>
        <v>1.0016492211610967E-3</v>
      </c>
      <c r="P630" s="330">
        <f t="shared" si="376"/>
        <v>33.63151798096311</v>
      </c>
      <c r="Q630" s="326">
        <f t="shared" si="391"/>
        <v>1.376635718196205</v>
      </c>
      <c r="R630" s="276">
        <f>IF(H630&gt;0, rate1(1,$L$52,$L$51,$L$54,L630,$L$53,$L$50,P630),"")</f>
        <v>2341.5137884583673</v>
      </c>
      <c r="S630" s="321">
        <f t="shared" si="392"/>
        <v>0.58695750005888292</v>
      </c>
      <c r="T630" s="321">
        <f t="shared" si="393"/>
        <v>-6.772134151271729E-2</v>
      </c>
      <c r="U630" s="326">
        <f t="shared" si="394"/>
        <v>2.0038709711062714</v>
      </c>
      <c r="V630" s="334">
        <f t="shared" si="395"/>
        <v>2.0038709711062714</v>
      </c>
      <c r="W630" s="326">
        <f t="shared" si="396"/>
        <v>2.4160196724931637E-4</v>
      </c>
      <c r="X630" s="326">
        <f t="shared" si="397"/>
        <v>2.035285964715996</v>
      </c>
      <c r="Y630" s="326">
        <f t="shared" si="377"/>
        <v>33.969712936576741</v>
      </c>
      <c r="Z630" s="107">
        <f>IF(H630&gt;0, rate1(1,$L$52,$L$51,$L$54,U630,$L$53,$L$50,Y630),"")</f>
        <v>2359.5041098360375</v>
      </c>
      <c r="AA630" s="334">
        <f t="shared" si="398"/>
        <v>0.86117029687935698</v>
      </c>
      <c r="AB630" s="334">
        <f t="shared" si="399"/>
        <v>1.7402757610117789E-3</v>
      </c>
      <c r="AC630" s="326">
        <f t="shared" si="400"/>
        <v>1.7402757610117789E-3</v>
      </c>
      <c r="AD630" s="326">
        <f t="shared" si="401"/>
        <v>-11.492431514630876</v>
      </c>
      <c r="AE630" s="326">
        <f t="shared" si="402"/>
        <v>-109.10002603256427</v>
      </c>
      <c r="AF630" s="326">
        <f t="shared" si="403"/>
        <v>1001.1033406380329</v>
      </c>
      <c r="AG630" s="326">
        <f t="shared" si="404"/>
        <v>999.71449769618619</v>
      </c>
      <c r="AH630" s="326">
        <f t="shared" si="405"/>
        <v>1.9839914200339195</v>
      </c>
      <c r="AI630" s="326">
        <f t="shared" si="406"/>
        <v>0.74322678328431346</v>
      </c>
      <c r="AJ630" s="326">
        <f t="shared" si="407"/>
        <v>3.2272009665127772</v>
      </c>
      <c r="AK630" s="335">
        <f t="shared" si="408"/>
        <v>0.77513748159692653</v>
      </c>
      <c r="AL630" s="41">
        <f t="shared" si="378"/>
        <v>0.49001266305731306</v>
      </c>
      <c r="AM630" s="8" cm="1">
        <f t="array" ref="AM630">Balance($B$8,$B$11,$B$12,$H$7,B630,AK630,AL630)</f>
        <v>15.509556132213643</v>
      </c>
      <c r="AN630" s="8" cm="1">
        <f t="array" ref="AN630">getStorageByWaterLevel(B629)</f>
        <v>11.751467710103222</v>
      </c>
    </row>
    <row r="631" spans="2:40" x14ac:dyDescent="0.25">
      <c r="B631" s="326">
        <f t="shared" si="379"/>
        <v>1001.1033406380329</v>
      </c>
      <c r="C631" s="326">
        <f t="shared" si="380"/>
        <v>999.71449769618619</v>
      </c>
      <c r="D631" s="326">
        <f t="shared" si="381"/>
        <v>1.9839914200339195</v>
      </c>
      <c r="E631" s="326">
        <f t="shared" si="375"/>
        <v>19.465367399254241</v>
      </c>
      <c r="F631" s="326">
        <f t="shared" si="382"/>
        <v>19.465367399254241</v>
      </c>
      <c r="G631" s="326">
        <f t="shared" si="383"/>
        <v>44.227384425108497</v>
      </c>
      <c r="H631" s="311">
        <f t="shared" si="384"/>
        <v>0.02</v>
      </c>
      <c r="I631" s="326">
        <f t="shared" si="385"/>
        <v>1.1110743534773975</v>
      </c>
      <c r="J631" s="326">
        <f t="shared" si="374"/>
        <v>42.18</v>
      </c>
      <c r="K631" s="333">
        <f t="shared" si="386"/>
        <v>1</v>
      </c>
      <c r="L631" s="321">
        <f t="shared" si="387"/>
        <v>2.0039914200339193</v>
      </c>
      <c r="M631" s="321">
        <f t="shared" si="388"/>
        <v>1.9939914200339195</v>
      </c>
      <c r="N631" s="326">
        <f t="shared" si="389"/>
        <v>2.8310779695740251E-2</v>
      </c>
      <c r="O631" s="326">
        <f t="shared" si="390"/>
        <v>1.0016492211610967E-3</v>
      </c>
      <c r="P631" s="330">
        <f t="shared" si="376"/>
        <v>33.859668015232089</v>
      </c>
      <c r="Q631" s="326">
        <f t="shared" si="391"/>
        <v>1.384529910563451</v>
      </c>
      <c r="R631" s="276">
        <f>IF(H631&gt;0, rate1(1,$L$52,$L$51,$L$54,L631,$L$53,$L$50,P631),"")</f>
        <v>2353.6595407440377</v>
      </c>
      <c r="S631" s="321">
        <f t="shared" si="392"/>
        <v>0.58727706800126922</v>
      </c>
      <c r="T631" s="321">
        <f t="shared" si="393"/>
        <v>6.8595121571357984E-2</v>
      </c>
      <c r="U631" s="326">
        <f t="shared" si="394"/>
        <v>1.9839914200339193</v>
      </c>
      <c r="V631" s="334">
        <f t="shared" si="395"/>
        <v>1.9839914200339193</v>
      </c>
      <c r="W631" s="326">
        <f t="shared" si="396"/>
        <v>2.3683208459424065E-4</v>
      </c>
      <c r="X631" s="326">
        <f t="shared" si="397"/>
        <v>0.73237440457498337</v>
      </c>
      <c r="Y631" s="326">
        <f t="shared" si="377"/>
        <v>33.520902628090738</v>
      </c>
      <c r="Z631" s="107">
        <f>IF(H631&gt;0, rate1(1,$L$52,$L$51,$L$54,U631,$L$53,$L$50,Y631),"")</f>
        <v>2335.6111907235058</v>
      </c>
      <c r="AA631" s="334">
        <f t="shared" si="398"/>
        <v>0.31305233886561451</v>
      </c>
      <c r="AB631" s="334">
        <f t="shared" si="399"/>
        <v>3.4476001301634814E-4</v>
      </c>
      <c r="AC631" s="326">
        <f t="shared" si="400"/>
        <v>6.8595121571357984E-2</v>
      </c>
      <c r="AD631" s="326">
        <f t="shared" si="401"/>
        <v>0.29156592395852005</v>
      </c>
      <c r="AE631" s="326">
        <f t="shared" si="402"/>
        <v>335.08014130933657</v>
      </c>
      <c r="AF631" s="326">
        <f t="shared" si="403"/>
        <v>1001.0630562961574</v>
      </c>
      <c r="AG631" s="326">
        <f t="shared" si="404"/>
        <v>999.64590257461487</v>
      </c>
      <c r="AH631" s="326">
        <f t="shared" si="405"/>
        <v>2.0041106801393438</v>
      </c>
      <c r="AI631" s="326">
        <f t="shared" si="406"/>
        <v>29.144028855453634</v>
      </c>
      <c r="AJ631" s="326">
        <f t="shared" si="407"/>
        <v>3.2352965300837364</v>
      </c>
      <c r="AK631" s="335">
        <f t="shared" si="408"/>
        <v>0.77516937250382401</v>
      </c>
      <c r="AL631" s="41">
        <f t="shared" si="378"/>
        <v>0.49004401236303197</v>
      </c>
      <c r="AM631" s="8" cm="1">
        <f t="array" ref="AM631">Balance($B$8,$B$11,$B$12,$H$7,B631,AK631,AL631)</f>
        <v>15.543935317292741</v>
      </c>
      <c r="AN631" s="8" cm="1">
        <f t="array" ref="AN631">getStorageByWaterLevel(B630)</f>
        <v>11.96544618974335</v>
      </c>
    </row>
    <row r="632" spans="2:40" x14ac:dyDescent="0.25">
      <c r="B632" s="326">
        <f t="shared" si="379"/>
        <v>1001.0630562961574</v>
      </c>
      <c r="C632" s="326">
        <f t="shared" si="380"/>
        <v>999.64590257461487</v>
      </c>
      <c r="D632" s="326">
        <f t="shared" si="381"/>
        <v>2.0041106801393438</v>
      </c>
      <c r="E632" s="326">
        <f t="shared" si="375"/>
        <v>19.465367399254241</v>
      </c>
      <c r="F632" s="326">
        <f t="shared" si="382"/>
        <v>19.465367399254241</v>
      </c>
      <c r="G632" s="326">
        <f t="shared" si="383"/>
        <v>45.572946096215922</v>
      </c>
      <c r="H632" s="311">
        <f t="shared" si="384"/>
        <v>0.02</v>
      </c>
      <c r="I632" s="326">
        <f t="shared" si="385"/>
        <v>1.1337229772339925</v>
      </c>
      <c r="J632" s="326">
        <f t="shared" si="374"/>
        <v>42.18</v>
      </c>
      <c r="K632" s="333">
        <f t="shared" si="386"/>
        <v>1</v>
      </c>
      <c r="L632" s="321">
        <f t="shared" si="387"/>
        <v>2.0241106801393438</v>
      </c>
      <c r="M632" s="321">
        <f t="shared" si="388"/>
        <v>2.0141106801393436</v>
      </c>
      <c r="N632" s="326">
        <f t="shared" si="389"/>
        <v>2.8599584000882583E-2</v>
      </c>
      <c r="O632" s="326">
        <f t="shared" si="390"/>
        <v>1.0016492211610967E-3</v>
      </c>
      <c r="P632" s="330">
        <f t="shared" si="376"/>
        <v>34.31503419563483</v>
      </c>
      <c r="Q632" s="326">
        <f t="shared" si="391"/>
        <v>2.7165710701635248</v>
      </c>
      <c r="R632" s="276">
        <f>IF(H632&gt;0, rate1(1,$L$52,$L$51,$L$54,L632,$L$53,$L$50,P632),"")</f>
        <v>2377.7865131582234</v>
      </c>
      <c r="S632" s="321">
        <f t="shared" si="392"/>
        <v>1.1405978650224684</v>
      </c>
      <c r="T632" s="321">
        <f t="shared" si="393"/>
        <v>-0.20341407030833786</v>
      </c>
      <c r="U632" s="326">
        <f t="shared" si="394"/>
        <v>2.0041106801393438</v>
      </c>
      <c r="V632" s="334">
        <f t="shared" si="395"/>
        <v>2.0041106801393438</v>
      </c>
      <c r="W632" s="326">
        <f t="shared" si="396"/>
        <v>2.4165977300460995E-4</v>
      </c>
      <c r="X632" s="326">
        <f t="shared" si="397"/>
        <v>2.051155356772</v>
      </c>
      <c r="Y632" s="326">
        <f t="shared" si="377"/>
        <v>33.975133831986838</v>
      </c>
      <c r="Z632" s="107">
        <f>IF(H632&gt;0, rate1(1,$L$52,$L$51,$L$54,U632,$L$53,$L$50,Y632),"")</f>
        <v>2359.7917867980204</v>
      </c>
      <c r="AA632" s="334">
        <f t="shared" si="398"/>
        <v>0.86777915289956964</v>
      </c>
      <c r="AB632" s="334">
        <f t="shared" si="399"/>
        <v>1.8276979637035118E-3</v>
      </c>
      <c r="AC632" s="326">
        <f t="shared" si="400"/>
        <v>1.8276979637035118E-3</v>
      </c>
      <c r="AD632" s="326">
        <f t="shared" si="401"/>
        <v>10.942727079190634</v>
      </c>
      <c r="AE632" s="326">
        <f t="shared" si="402"/>
        <v>302.49175552902159</v>
      </c>
      <c r="AF632" s="326">
        <f t="shared" si="403"/>
        <v>1001.0898281821945</v>
      </c>
      <c r="AG632" s="326">
        <f t="shared" si="404"/>
        <v>999.64407487665119</v>
      </c>
      <c r="AH632" s="326">
        <f t="shared" si="405"/>
        <v>2.0242321515223014</v>
      </c>
      <c r="AI632" s="326">
        <f t="shared" si="406"/>
        <v>0.76865519826501449</v>
      </c>
      <c r="AJ632" s="326">
        <f t="shared" si="407"/>
        <v>3.2355100454165879</v>
      </c>
      <c r="AK632" s="335">
        <f t="shared" si="408"/>
        <v>0.7764583366717106</v>
      </c>
      <c r="AL632" s="41">
        <f t="shared" si="378"/>
        <v>0.49127330750015502</v>
      </c>
      <c r="AM632" s="8" cm="1">
        <f t="array" ref="AM632">Balance($B$8,$B$11,$B$12,$H$7,B632,AK632,AL632)</f>
        <v>15.565669086121352</v>
      </c>
      <c r="AN632" s="8" cm="1">
        <f t="array" ref="AN632">getStorageByWaterLevel(B631)</f>
        <v>11.992589953277761</v>
      </c>
    </row>
    <row r="633" spans="2:40" x14ac:dyDescent="0.25">
      <c r="B633" s="326">
        <f t="shared" si="379"/>
        <v>1001.0898281821945</v>
      </c>
      <c r="C633" s="326">
        <f t="shared" si="380"/>
        <v>999.64407487665119</v>
      </c>
      <c r="D633" s="326">
        <f t="shared" si="381"/>
        <v>2.0242321515223014</v>
      </c>
      <c r="E633" s="326">
        <f t="shared" si="375"/>
        <v>19.465367399254241</v>
      </c>
      <c r="F633" s="326">
        <f t="shared" si="382"/>
        <v>19.465367399254241</v>
      </c>
      <c r="G633" s="326">
        <f t="shared" si="383"/>
        <v>44.243551557291639</v>
      </c>
      <c r="H633" s="311">
        <f t="shared" si="384"/>
        <v>0.02</v>
      </c>
      <c r="I633" s="326">
        <f t="shared" si="385"/>
        <v>1.1566026444346791</v>
      </c>
      <c r="J633" s="326">
        <f t="shared" si="374"/>
        <v>42.18</v>
      </c>
      <c r="K633" s="333">
        <f t="shared" si="386"/>
        <v>-1</v>
      </c>
      <c r="L633" s="321">
        <f t="shared" si="387"/>
        <v>2.0042321515223014</v>
      </c>
      <c r="M633" s="321">
        <f t="shared" si="388"/>
        <v>2.0142321515223012</v>
      </c>
      <c r="N633" s="326">
        <f t="shared" si="389"/>
        <v>-2.8254248696213846E-2</v>
      </c>
      <c r="O633" s="326">
        <f t="shared" si="390"/>
        <v>1.0016492211610967E-3</v>
      </c>
      <c r="P633" s="330">
        <f t="shared" si="376"/>
        <v>34.091593456434126</v>
      </c>
      <c r="Q633" s="326">
        <f t="shared" si="391"/>
        <v>2.724694721284898</v>
      </c>
      <c r="R633" s="276">
        <f>IF(H633&gt;0, rate1(1,$L$52,$L$51,$L$54,L633,$L$53,$L$50,P633),"")</f>
        <v>2365.9668575142564</v>
      </c>
      <c r="S633" s="321">
        <f t="shared" si="392"/>
        <v>1.1497238379445567</v>
      </c>
      <c r="T633" s="321">
        <f t="shared" si="393"/>
        <v>0.18870908656961161</v>
      </c>
      <c r="U633" s="326">
        <f t="shared" si="394"/>
        <v>2.0242321515223014</v>
      </c>
      <c r="V633" s="334">
        <f t="shared" si="395"/>
        <v>2.0242321515223014</v>
      </c>
      <c r="W633" s="326">
        <f t="shared" si="396"/>
        <v>2.4653670969287944E-4</v>
      </c>
      <c r="X633" s="326">
        <f t="shared" si="397"/>
        <v>3.3968317536566346</v>
      </c>
      <c r="Y633" s="326">
        <f t="shared" si="377"/>
        <v>34.43094083705973</v>
      </c>
      <c r="Z633" s="107">
        <f>IF(H633&gt;0, rate1(1,$L$52,$L$51,$L$54,U633,$L$53,$L$50,Y633),"")</f>
        <v>2383.9033823024884</v>
      </c>
      <c r="AA633" s="334">
        <f t="shared" si="398"/>
        <v>1.4225571707130895</v>
      </c>
      <c r="AB633" s="334">
        <f t="shared" si="399"/>
        <v>-5.8343989116747103E-4</v>
      </c>
      <c r="AC633" s="326">
        <f t="shared" si="400"/>
        <v>0.18870908656961161</v>
      </c>
      <c r="AD633" s="326">
        <f t="shared" si="401"/>
        <v>-0.10598323781627939</v>
      </c>
      <c r="AE633" s="326">
        <f t="shared" si="402"/>
        <v>-115.9745646392501</v>
      </c>
      <c r="AF633" s="326">
        <f t="shared" si="403"/>
        <v>1000.8728648469287</v>
      </c>
      <c r="AG633" s="326">
        <f t="shared" si="404"/>
        <v>999.4553657900816</v>
      </c>
      <c r="AH633" s="326">
        <f t="shared" si="405"/>
        <v>2.0043548484339451</v>
      </c>
      <c r="AI633" s="326">
        <f t="shared" si="406"/>
        <v>79.759818262151853</v>
      </c>
      <c r="AJ633" s="326">
        <f t="shared" si="407"/>
        <v>3.2576655504894081</v>
      </c>
      <c r="AK633" s="335">
        <f t="shared" si="408"/>
        <v>0.77649336655362766</v>
      </c>
      <c r="AL633" s="41">
        <f t="shared" si="378"/>
        <v>0.49130572937641787</v>
      </c>
      <c r="AM633" s="8" cm="1">
        <f t="array" ref="AM633">Balance($B$8,$B$11,$B$12,$H$7,B633,AK633,AL633)</f>
        <v>15.533422428659572</v>
      </c>
      <c r="AN633" s="8" cm="1">
        <f t="array" ref="AN633">getStorageByWaterLevel(B632)</f>
        <v>12.029441225893203</v>
      </c>
    </row>
    <row r="634" spans="2:40" x14ac:dyDescent="0.25">
      <c r="B634" s="326">
        <f t="shared" si="379"/>
        <v>1000.8728648469287</v>
      </c>
      <c r="C634" s="326">
        <f t="shared" si="380"/>
        <v>999.4553657900816</v>
      </c>
      <c r="D634" s="326">
        <f t="shared" si="381"/>
        <v>2.0043548484339451</v>
      </c>
      <c r="E634" s="326">
        <f t="shared" si="375"/>
        <v>19.465367399254241</v>
      </c>
      <c r="F634" s="326">
        <f t="shared" si="382"/>
        <v>19.465367399254241</v>
      </c>
      <c r="G634" s="326">
        <f t="shared" si="383"/>
        <v>42.940122167007161</v>
      </c>
      <c r="H634" s="311">
        <f t="shared" si="384"/>
        <v>0.02</v>
      </c>
      <c r="I634" s="326">
        <f t="shared" si="385"/>
        <v>1.1339992454776622</v>
      </c>
      <c r="J634" s="326">
        <f t="shared" si="374"/>
        <v>42.18</v>
      </c>
      <c r="K634" s="333">
        <f t="shared" si="386"/>
        <v>-1</v>
      </c>
      <c r="L634" s="321">
        <f t="shared" si="387"/>
        <v>1.9843548484339451</v>
      </c>
      <c r="M634" s="321">
        <f t="shared" si="388"/>
        <v>1.9943548484339451</v>
      </c>
      <c r="N634" s="326">
        <f t="shared" si="389"/>
        <v>-2.7978505270198184E-2</v>
      </c>
      <c r="O634" s="326">
        <f t="shared" si="390"/>
        <v>1.0016492211610967E-3</v>
      </c>
      <c r="P634" s="330">
        <f t="shared" si="376"/>
        <v>33.642433360362993</v>
      </c>
      <c r="Q634" s="326">
        <f t="shared" si="391"/>
        <v>1.4083546970116316</v>
      </c>
      <c r="R634" s="276">
        <f>IF(H634&gt;0, rate1(1,$L$52,$L$51,$L$54,L634,$L$53,$L$50,P634),"")</f>
        <v>2342.0957563398088</v>
      </c>
      <c r="S634" s="321">
        <f t="shared" si="392"/>
        <v>0.60033234301230309</v>
      </c>
      <c r="T634" s="321">
        <f t="shared" si="393"/>
        <v>-7.0004426880755713E-2</v>
      </c>
      <c r="U634" s="326">
        <f t="shared" si="394"/>
        <v>2.0043548484339451</v>
      </c>
      <c r="V634" s="334">
        <f t="shared" si="395"/>
        <v>2.0043548484339451</v>
      </c>
      <c r="W634" s="326">
        <f t="shared" si="396"/>
        <v>2.4171866121802665E-4</v>
      </c>
      <c r="X634" s="326">
        <f t="shared" si="397"/>
        <v>2.0673238674003116</v>
      </c>
      <c r="Y634" s="326">
        <f t="shared" si="377"/>
        <v>33.980655793928477</v>
      </c>
      <c r="Z634" s="107">
        <f>IF(H634&gt;0, rate1(1,$L$52,$L$51,$L$54,U634,$L$53,$L$50,Y634),"")</f>
        <v>2360.0848049034516</v>
      </c>
      <c r="AA634" s="334">
        <f t="shared" si="398"/>
        <v>0.87451095086163066</v>
      </c>
      <c r="AB634" s="334">
        <f t="shared" si="399"/>
        <v>1.9262131865506273E-3</v>
      </c>
      <c r="AC634" s="326">
        <f t="shared" si="400"/>
        <v>1.9262131865506273E-3</v>
      </c>
      <c r="AD634" s="326">
        <f t="shared" si="401"/>
        <v>-10.38306670292039</v>
      </c>
      <c r="AE634" s="326">
        <f t="shared" si="402"/>
        <v>-107.81931235452534</v>
      </c>
      <c r="AF634" s="326">
        <f t="shared" si="403"/>
        <v>1000.8429601284719</v>
      </c>
      <c r="AG634" s="326">
        <f t="shared" si="404"/>
        <v>999.45343957689499</v>
      </c>
      <c r="AH634" s="326">
        <f t="shared" si="405"/>
        <v>1.984475350906185</v>
      </c>
      <c r="AI634" s="326">
        <f t="shared" si="406"/>
        <v>0.82243144044668937</v>
      </c>
      <c r="AJ634" s="326">
        <f t="shared" si="407"/>
        <v>3.2578940036673099</v>
      </c>
      <c r="AK634" s="335">
        <f t="shared" si="408"/>
        <v>0.78002222418510936</v>
      </c>
      <c r="AL634" s="41">
        <f t="shared" si="378"/>
        <v>0.49466999851071541</v>
      </c>
      <c r="AM634" s="8" cm="1">
        <f t="array" ref="AM634">Balance($B$8,$B$11,$B$12,$H$7,B634,AK634,AL634)</f>
        <v>15.718792087702683</v>
      </c>
      <c r="AN634" s="8" cm="1">
        <f t="array" ref="AN634">getStorageByWaterLevel(B633)</f>
        <v>12.004944565824996</v>
      </c>
    </row>
    <row r="635" spans="2:40" x14ac:dyDescent="0.25">
      <c r="B635" s="326">
        <f t="shared" si="379"/>
        <v>1000.8429601284719</v>
      </c>
      <c r="C635" s="326">
        <f t="shared" si="380"/>
        <v>999.45343957689499</v>
      </c>
      <c r="D635" s="326">
        <f t="shared" si="381"/>
        <v>1.984475350906185</v>
      </c>
      <c r="E635" s="326">
        <f t="shared" si="375"/>
        <v>19.465367399254241</v>
      </c>
      <c r="F635" s="326">
        <f t="shared" si="382"/>
        <v>19.465367399254241</v>
      </c>
      <c r="G635" s="326">
        <f t="shared" si="383"/>
        <v>44.259434337609207</v>
      </c>
      <c r="H635" s="311">
        <f t="shared" si="384"/>
        <v>0.02</v>
      </c>
      <c r="I635" s="326">
        <f t="shared" si="385"/>
        <v>1.1116164412615035</v>
      </c>
      <c r="J635" s="326">
        <f t="shared" si="374"/>
        <v>42.18</v>
      </c>
      <c r="K635" s="333">
        <f t="shared" si="386"/>
        <v>1</v>
      </c>
      <c r="L635" s="321">
        <f t="shared" si="387"/>
        <v>2.0044753509061848</v>
      </c>
      <c r="M635" s="321">
        <f t="shared" si="388"/>
        <v>1.994475350906185</v>
      </c>
      <c r="N635" s="326">
        <f t="shared" si="389"/>
        <v>2.8317725767118773E-2</v>
      </c>
      <c r="O635" s="326">
        <f t="shared" si="390"/>
        <v>1.0016492211610967E-3</v>
      </c>
      <c r="P635" s="330">
        <f t="shared" si="376"/>
        <v>33.870603093422595</v>
      </c>
      <c r="Q635" s="326">
        <f t="shared" si="391"/>
        <v>1.4162562325052761</v>
      </c>
      <c r="R635" s="276">
        <f>IF(H635&gt;0, rate1(1,$L$52,$L$51,$L$54,L635,$L$53,$L$50,P635),"")</f>
        <v>2354.240711108208</v>
      </c>
      <c r="S635" s="321">
        <f t="shared" si="392"/>
        <v>0.60058614731346616</v>
      </c>
      <c r="T635" s="321">
        <f t="shared" si="393"/>
        <v>7.0898206400825461E-2</v>
      </c>
      <c r="U635" s="326">
        <f t="shared" si="394"/>
        <v>1.9844753509061848</v>
      </c>
      <c r="V635" s="334">
        <f t="shared" si="395"/>
        <v>1.9844753509061848</v>
      </c>
      <c r="W635" s="326">
        <f t="shared" si="396"/>
        <v>2.3694763382042794E-4</v>
      </c>
      <c r="X635" s="326">
        <f t="shared" si="397"/>
        <v>0.7637833436381527</v>
      </c>
      <c r="Y635" s="326">
        <f t="shared" si="377"/>
        <v>33.531810317483448</v>
      </c>
      <c r="Z635" s="107">
        <f>IF(H635&gt;0, rate1(1,$L$52,$L$51,$L$54,U635,$L$53,$L$50,Y635),"")</f>
        <v>2336.1936453886537</v>
      </c>
      <c r="AA635" s="334">
        <f t="shared" si="398"/>
        <v>0.32639664588914158</v>
      </c>
      <c r="AB635" s="334">
        <f t="shared" si="399"/>
        <v>3.517613627877397E-4</v>
      </c>
      <c r="AC635" s="326">
        <f t="shared" si="400"/>
        <v>7.0898206400825461E-2</v>
      </c>
      <c r="AD635" s="326">
        <f t="shared" si="401"/>
        <v>0.28209458342188953</v>
      </c>
      <c r="AE635" s="326">
        <f t="shared" si="402"/>
        <v>292.90068762020189</v>
      </c>
      <c r="AF635" s="326">
        <f t="shared" si="403"/>
        <v>1000.8003796478382</v>
      </c>
      <c r="AG635" s="326">
        <f t="shared" si="404"/>
        <v>999.38254137049421</v>
      </c>
      <c r="AH635" s="326">
        <f t="shared" si="405"/>
        <v>2.00459466431658</v>
      </c>
      <c r="AI635" s="326">
        <f t="shared" si="406"/>
        <v>30.115105080929325</v>
      </c>
      <c r="AJ635" s="326">
        <f t="shared" si="407"/>
        <v>3.2662593106342346</v>
      </c>
      <c r="AK635" s="335">
        <f t="shared" si="408"/>
        <v>0.78005753949163614</v>
      </c>
      <c r="AL635" s="41">
        <f t="shared" si="378"/>
        <v>0.49470468866887346</v>
      </c>
      <c r="AM635" s="8" cm="1">
        <f t="array" ref="AM635">Balance($B$8,$B$11,$B$12,$H$7,B635,AK635,AL635)</f>
        <v>15.753451513853186</v>
      </c>
      <c r="AN635" s="8" cm="1">
        <f t="array" ref="AN635">getStorageByWaterLevel(B634)</f>
        <v>12.20418766735146</v>
      </c>
    </row>
    <row r="636" spans="2:40" x14ac:dyDescent="0.25">
      <c r="B636" s="326">
        <f t="shared" si="379"/>
        <v>1000.8003796478382</v>
      </c>
      <c r="C636" s="326">
        <f t="shared" si="380"/>
        <v>999.38254137049421</v>
      </c>
      <c r="D636" s="326">
        <f t="shared" si="381"/>
        <v>2.00459466431658</v>
      </c>
      <c r="E636" s="326">
        <f t="shared" si="375"/>
        <v>19.465367399254241</v>
      </c>
      <c r="F636" s="326">
        <f t="shared" si="382"/>
        <v>19.465367399254241</v>
      </c>
      <c r="G636" s="326">
        <f t="shared" si="383"/>
        <v>45.605646315917717</v>
      </c>
      <c r="H636" s="311">
        <f t="shared" si="384"/>
        <v>0.02</v>
      </c>
      <c r="I636" s="326">
        <f t="shared" si="385"/>
        <v>1.1342706218752028</v>
      </c>
      <c r="J636" s="326">
        <f t="shared" si="374"/>
        <v>42.18</v>
      </c>
      <c r="K636" s="333">
        <f t="shared" si="386"/>
        <v>1</v>
      </c>
      <c r="L636" s="321">
        <f t="shared" si="387"/>
        <v>2.02459466431658</v>
      </c>
      <c r="M636" s="321">
        <f t="shared" si="388"/>
        <v>2.0145946643165802</v>
      </c>
      <c r="N636" s="326">
        <f t="shared" si="389"/>
        <v>2.8606532009119334E-2</v>
      </c>
      <c r="O636" s="326">
        <f t="shared" si="390"/>
        <v>1.0016492211610967E-3</v>
      </c>
      <c r="P636" s="330">
        <f t="shared" si="376"/>
        <v>34.326007116485243</v>
      </c>
      <c r="Q636" s="326">
        <f t="shared" si="391"/>
        <v>2.7489443435470235</v>
      </c>
      <c r="R636" s="276">
        <f>IF(H636&gt;0, rate1(1,$L$52,$L$51,$L$54,L636,$L$53,$L$50,P636),"")</f>
        <v>2378.3660202544634</v>
      </c>
      <c r="S636" s="321">
        <f t="shared" si="392"/>
        <v>1.1539090987761058</v>
      </c>
      <c r="T636" s="321">
        <f t="shared" si="393"/>
        <v>-0.1858664122953104</v>
      </c>
      <c r="U636" s="326">
        <f t="shared" si="394"/>
        <v>2.00459466431658</v>
      </c>
      <c r="V636" s="334">
        <f t="shared" si="395"/>
        <v>2.00459466431658</v>
      </c>
      <c r="W636" s="326">
        <f t="shared" si="396"/>
        <v>2.417765067073141E-4</v>
      </c>
      <c r="X636" s="326">
        <f t="shared" si="397"/>
        <v>2.0832080019243406</v>
      </c>
      <c r="Y636" s="326">
        <f t="shared" si="377"/>
        <v>33.98607954307073</v>
      </c>
      <c r="Z636" s="107">
        <f>IF(H636&gt;0, rate1(1,$L$52,$L$51,$L$54,U636,$L$53,$L$50,Y636),"")</f>
        <v>2360.3725895533134</v>
      </c>
      <c r="AA636" s="334">
        <f t="shared" si="398"/>
        <v>0.8811227503915563</v>
      </c>
      <c r="AB636" s="334">
        <f t="shared" si="399"/>
        <v>2.0338332818405063E-3</v>
      </c>
      <c r="AC636" s="326">
        <f t="shared" si="400"/>
        <v>2.0338332818405063E-3</v>
      </c>
      <c r="AD636" s="326">
        <f t="shared" si="401"/>
        <v>9.8336477127078528</v>
      </c>
      <c r="AE636" s="326">
        <f t="shared" si="402"/>
        <v>261.9302345264345</v>
      </c>
      <c r="AF636" s="326">
        <f t="shared" si="403"/>
        <v>1000.8269523465655</v>
      </c>
      <c r="AG636" s="326">
        <f t="shared" si="404"/>
        <v>999.38050753721234</v>
      </c>
      <c r="AH636" s="326">
        <f t="shared" si="405"/>
        <v>2.0247161887721168</v>
      </c>
      <c r="AI636" s="326">
        <f t="shared" si="406"/>
        <v>0.8551388913733744</v>
      </c>
      <c r="AJ636" s="326">
        <f t="shared" si="407"/>
        <v>3.2664968492151716</v>
      </c>
      <c r="AK636" s="335">
        <f t="shared" si="408"/>
        <v>0.78139041700753575</v>
      </c>
      <c r="AL636" s="41">
        <f t="shared" si="378"/>
        <v>0.49597494380118706</v>
      </c>
      <c r="AM636" s="8" cm="1">
        <f t="array" ref="AM636">Balance($B$8,$B$11,$B$12,$H$7,B636,AK636,AL636)</f>
        <v>15.777005364809181</v>
      </c>
      <c r="AN636" s="8" cm="1">
        <f t="array" ref="AN636">getStorageByWaterLevel(B635)</f>
        <v>12.231778502847055</v>
      </c>
    </row>
    <row r="637" spans="2:40" x14ac:dyDescent="0.25">
      <c r="B637" s="326">
        <f t="shared" si="379"/>
        <v>1000.8269523465655</v>
      </c>
      <c r="C637" s="326">
        <f t="shared" si="380"/>
        <v>999.38050753721234</v>
      </c>
      <c r="D637" s="326">
        <f t="shared" si="381"/>
        <v>2.0247161887721168</v>
      </c>
      <c r="E637" s="326">
        <f t="shared" si="375"/>
        <v>19.465367399254241</v>
      </c>
      <c r="F637" s="326">
        <f t="shared" si="382"/>
        <v>19.465367399254241</v>
      </c>
      <c r="G637" s="326">
        <f t="shared" si="383"/>
        <v>44.275616327273092</v>
      </c>
      <c r="H637" s="311">
        <f t="shared" si="384"/>
        <v>0.02</v>
      </c>
      <c r="I637" s="326">
        <f t="shared" si="385"/>
        <v>1.1571558474824997</v>
      </c>
      <c r="J637" s="326">
        <f t="shared" si="374"/>
        <v>42.18</v>
      </c>
      <c r="K637" s="333">
        <f t="shared" si="386"/>
        <v>-1</v>
      </c>
      <c r="L637" s="321">
        <f t="shared" si="387"/>
        <v>2.0047161887721168</v>
      </c>
      <c r="M637" s="321">
        <f t="shared" si="388"/>
        <v>2.014716188772117</v>
      </c>
      <c r="N637" s="326">
        <f t="shared" si="389"/>
        <v>-2.8260962801340384E-2</v>
      </c>
      <c r="O637" s="326">
        <f t="shared" si="390"/>
        <v>1.0016492211610967E-3</v>
      </c>
      <c r="P637" s="330">
        <f t="shared" si="376"/>
        <v>34.102549649446111</v>
      </c>
      <c r="Q637" s="326">
        <f t="shared" si="391"/>
        <v>2.7570754504522199</v>
      </c>
      <c r="R637" s="276">
        <f>IF(H637&gt;0, rate1(1,$L$52,$L$51,$L$54,L637,$L$53,$L$50,P637),"")</f>
        <v>2366.5472770888746</v>
      </c>
      <c r="S637" s="321">
        <f t="shared" si="392"/>
        <v>1.1631020164400576</v>
      </c>
      <c r="T637" s="321">
        <f t="shared" si="393"/>
        <v>0.17327169472320228</v>
      </c>
      <c r="U637" s="326">
        <f t="shared" si="394"/>
        <v>2.0247161887721168</v>
      </c>
      <c r="V637" s="334">
        <f t="shared" si="395"/>
        <v>2.0247161887721168</v>
      </c>
      <c r="W637" s="326">
        <f t="shared" si="396"/>
        <v>2.4665462820028239E-4</v>
      </c>
      <c r="X637" s="326">
        <f t="shared" si="397"/>
        <v>3.4295347614579015</v>
      </c>
      <c r="Y637" s="326">
        <f t="shared" si="377"/>
        <v>34.441924331317828</v>
      </c>
      <c r="Z637" s="107">
        <f>IF(H637&gt;0, rate1(1,$L$52,$L$51,$L$54,U637,$L$53,$L$50,Y637),"")</f>
        <v>2384.482517161407</v>
      </c>
      <c r="AA637" s="334">
        <f t="shared" si="398"/>
        <v>1.4359040119823394</v>
      </c>
      <c r="AB637" s="334">
        <f t="shared" si="399"/>
        <v>-5.6584619875046157E-4</v>
      </c>
      <c r="AC637" s="326">
        <f t="shared" si="400"/>
        <v>0.17327169472320228</v>
      </c>
      <c r="AD637" s="326">
        <f t="shared" si="401"/>
        <v>-0.11542566160012205</v>
      </c>
      <c r="AE637" s="326">
        <f t="shared" si="402"/>
        <v>-113.50552931818309</v>
      </c>
      <c r="AF637" s="326">
        <f t="shared" si="403"/>
        <v>1000.6254196890409</v>
      </c>
      <c r="AG637" s="326">
        <f t="shared" si="404"/>
        <v>999.20723584248913</v>
      </c>
      <c r="AH637" s="326">
        <f t="shared" si="405"/>
        <v>2.0048389389975321</v>
      </c>
      <c r="AI637" s="326">
        <f t="shared" si="406"/>
        <v>73.217085667667874</v>
      </c>
      <c r="AJ637" s="326">
        <f t="shared" si="407"/>
        <v>3.2868349285673015</v>
      </c>
      <c r="AK637" s="335">
        <f t="shared" si="408"/>
        <v>0.78142941616936668</v>
      </c>
      <c r="AL637" s="41">
        <f t="shared" si="378"/>
        <v>0.49601101355962518</v>
      </c>
      <c r="AM637" s="8" cm="1">
        <f t="array" ref="AM637">Balance($B$8,$B$11,$B$12,$H$7,B637,AK637,AL637)</f>
        <v>15.744795240913023</v>
      </c>
      <c r="AN637" s="8" cm="1">
        <f t="array" ref="AN637">getStorageByWaterLevel(B636)</f>
        <v>12.271118055204733</v>
      </c>
    </row>
    <row r="638" spans="2:40" x14ac:dyDescent="0.25">
      <c r="B638" s="326">
        <f t="shared" si="379"/>
        <v>1000.6254196890409</v>
      </c>
      <c r="C638" s="326">
        <f t="shared" si="380"/>
        <v>999.20723584248913</v>
      </c>
      <c r="D638" s="326">
        <f t="shared" si="381"/>
        <v>2.0048389389975321</v>
      </c>
      <c r="E638" s="326">
        <f t="shared" si="375"/>
        <v>19.465367399254241</v>
      </c>
      <c r="F638" s="326">
        <f t="shared" si="382"/>
        <v>19.465367399254241</v>
      </c>
      <c r="G638" s="326">
        <f t="shared" si="383"/>
        <v>42.971557599295913</v>
      </c>
      <c r="H638" s="311">
        <f t="shared" si="384"/>
        <v>0.02</v>
      </c>
      <c r="I638" s="326">
        <f t="shared" si="385"/>
        <v>1.1345470772414046</v>
      </c>
      <c r="J638" s="326">
        <f t="shared" ref="J638:J701" si="409">$B$7</f>
        <v>42.18</v>
      </c>
      <c r="K638" s="333">
        <f t="shared" si="386"/>
        <v>-1</v>
      </c>
      <c r="L638" s="321">
        <f t="shared" si="387"/>
        <v>1.9848389389975321</v>
      </c>
      <c r="M638" s="321">
        <f t="shared" si="388"/>
        <v>1.9948389389975321</v>
      </c>
      <c r="N638" s="326">
        <f t="shared" si="389"/>
        <v>-2.7985221272751826E-2</v>
      </c>
      <c r="O638" s="326">
        <f t="shared" si="390"/>
        <v>1.0016492211610967E-3</v>
      </c>
      <c r="P638" s="330">
        <f t="shared" si="376"/>
        <v>33.653354437387641</v>
      </c>
      <c r="Q638" s="326">
        <f t="shared" si="391"/>
        <v>1.4401030592546249</v>
      </c>
      <c r="R638" s="276">
        <f>IF(H638&gt;0, rate1(1,$L$52,$L$51,$L$54,L638,$L$53,$L$50,P638),"")</f>
        <v>2342.6779394877062</v>
      </c>
      <c r="S638" s="321">
        <f t="shared" si="392"/>
        <v>0.61371300643244131</v>
      </c>
      <c r="T638" s="321">
        <f t="shared" si="393"/>
        <v>-7.2446708635706167E-2</v>
      </c>
      <c r="U638" s="326">
        <f t="shared" si="394"/>
        <v>2.0048389389975321</v>
      </c>
      <c r="V638" s="334">
        <f t="shared" si="395"/>
        <v>2.0048389389975321</v>
      </c>
      <c r="W638" s="326">
        <f t="shared" si="396"/>
        <v>2.418354348061591E-4</v>
      </c>
      <c r="X638" s="326">
        <f t="shared" si="397"/>
        <v>2.0993913713014365</v>
      </c>
      <c r="Y638" s="326">
        <f t="shared" si="377"/>
        <v>33.991604356560664</v>
      </c>
      <c r="Z638" s="107">
        <f>IF(H638&gt;0, rate1(1,$L$52,$L$51,$L$54,U638,$L$53,$L$50,Y638),"")</f>
        <v>2360.6657143973898</v>
      </c>
      <c r="AA638" s="334">
        <f t="shared" si="398"/>
        <v>0.8878574796254507</v>
      </c>
      <c r="AB638" s="334">
        <f t="shared" si="399"/>
        <v>2.1565007991477562E-3</v>
      </c>
      <c r="AC638" s="326">
        <f t="shared" si="400"/>
        <v>2.1565007991477562E-3</v>
      </c>
      <c r="AD638" s="326">
        <f t="shared" si="401"/>
        <v>-9.2742836023543092</v>
      </c>
      <c r="AE638" s="326">
        <f t="shared" si="402"/>
        <v>-104.41717095114649</v>
      </c>
      <c r="AF638" s="326">
        <f t="shared" si="403"/>
        <v>1000.595277966969</v>
      </c>
      <c r="AG638" s="326">
        <f t="shared" si="404"/>
        <v>999.20507934168995</v>
      </c>
      <c r="AH638" s="326">
        <f t="shared" si="405"/>
        <v>1.9849594950319416</v>
      </c>
      <c r="AI638" s="326">
        <f t="shared" si="406"/>
        <v>0.92052806866800352</v>
      </c>
      <c r="AJ638" s="326">
        <f t="shared" si="407"/>
        <v>3.2870906308085983</v>
      </c>
      <c r="AK638" s="335">
        <f t="shared" si="408"/>
        <v>0.78467114776298941</v>
      </c>
      <c r="AL638" s="41">
        <f t="shared" si="378"/>
        <v>0.4990993102330874</v>
      </c>
      <c r="AM638" s="8" cm="1">
        <f t="array" ref="AM638">Balance($B$8,$B$11,$B$12,$H$7,B638,AK638,AL638)</f>
        <v>15.918086425307289</v>
      </c>
      <c r="AN638" s="8" cm="1">
        <f t="array" ref="AN638">getStorageByWaterLevel(B637)</f>
        <v>12.246560477475855</v>
      </c>
    </row>
    <row r="639" spans="2:40" x14ac:dyDescent="0.25">
      <c r="B639" s="326">
        <f t="shared" si="379"/>
        <v>1000.595277966969</v>
      </c>
      <c r="C639" s="326">
        <f t="shared" si="380"/>
        <v>999.20507934168995</v>
      </c>
      <c r="D639" s="326">
        <f t="shared" si="381"/>
        <v>1.9849594950319416</v>
      </c>
      <c r="E639" s="326">
        <f t="shared" ref="E639:E702" si="410">IF(H639&gt;0,IF(AND(C639&lt;$B$6,C639&gt;$K$12),bb2wang($B$6,$K$12,C639,$H$8,$H$9,I639,$H$10,$H$11,$K$10,$K$11,$H$13),E638)," ")</f>
        <v>19.465367399254241</v>
      </c>
      <c r="F639" s="326">
        <f t="shared" si="382"/>
        <v>19.465367399254241</v>
      </c>
      <c r="G639" s="326">
        <f t="shared" si="383"/>
        <v>44.291513863205665</v>
      </c>
      <c r="H639" s="311">
        <f t="shared" si="384"/>
        <v>0.02</v>
      </c>
      <c r="I639" s="326">
        <f t="shared" si="385"/>
        <v>1.1121589002232213</v>
      </c>
      <c r="J639" s="326">
        <f t="shared" si="409"/>
        <v>42.18</v>
      </c>
      <c r="K639" s="333">
        <f t="shared" si="386"/>
        <v>1</v>
      </c>
      <c r="L639" s="321">
        <f t="shared" si="387"/>
        <v>2.0049594950319416</v>
      </c>
      <c r="M639" s="321">
        <f t="shared" si="388"/>
        <v>1.9949594950319416</v>
      </c>
      <c r="N639" s="326">
        <f t="shared" si="389"/>
        <v>2.8324674927613369E-2</v>
      </c>
      <c r="O639" s="326">
        <f t="shared" si="390"/>
        <v>1.0016492211610967E-3</v>
      </c>
      <c r="P639" s="330">
        <f t="shared" si="376"/>
        <v>33.881543874990079</v>
      </c>
      <c r="Q639" s="326">
        <f t="shared" si="391"/>
        <v>1.4480119450564501</v>
      </c>
      <c r="R639" s="276">
        <f>IF(H639&gt;0, rate1(1,$L$52,$L$51,$L$54,L639,$L$53,$L$50,P639),"")</f>
        <v>2354.8220961840452</v>
      </c>
      <c r="S639" s="321">
        <f t="shared" si="392"/>
        <v>0.6139010617680104</v>
      </c>
      <c r="T639" s="321">
        <f t="shared" si="393"/>
        <v>7.3361183165425697E-2</v>
      </c>
      <c r="U639" s="326">
        <f t="shared" si="394"/>
        <v>1.9849594950319416</v>
      </c>
      <c r="V639" s="334">
        <f t="shared" si="395"/>
        <v>1.9849594950319416</v>
      </c>
      <c r="W639" s="326">
        <f t="shared" si="396"/>
        <v>2.3706326216244022E-4</v>
      </c>
      <c r="X639" s="326">
        <f t="shared" si="397"/>
        <v>0.79522145618743423</v>
      </c>
      <c r="Y639" s="326">
        <f t="shared" si="377"/>
        <v>33.542723702600782</v>
      </c>
      <c r="Z639" s="107">
        <f>IF(H639&gt;0, rate1(1,$L$52,$L$51,$L$54,U639,$L$53,$L$50,Y639),"")</f>
        <v>2336.7763156073538</v>
      </c>
      <c r="AA639" s="334">
        <f t="shared" si="398"/>
        <v>0.33974673323129967</v>
      </c>
      <c r="AB639" s="334">
        <f t="shared" si="399"/>
        <v>3.5904898028393719E-4</v>
      </c>
      <c r="AC639" s="326">
        <f t="shared" si="400"/>
        <v>7.3361183165425697E-2</v>
      </c>
      <c r="AD639" s="326">
        <f t="shared" si="401"/>
        <v>0.27262373829087555</v>
      </c>
      <c r="AE639" s="326">
        <f t="shared" si="402"/>
        <v>252.83898656435997</v>
      </c>
      <c r="AF639" s="326">
        <f t="shared" si="403"/>
        <v>1000.5502414587312</v>
      </c>
      <c r="AG639" s="326">
        <f t="shared" si="404"/>
        <v>999.13171815852456</v>
      </c>
      <c r="AH639" s="326">
        <f t="shared" si="405"/>
        <v>2.0050788617649635</v>
      </c>
      <c r="AI639" s="326">
        <f t="shared" si="406"/>
        <v>31.153598942487598</v>
      </c>
      <c r="AJ639" s="326">
        <f t="shared" si="407"/>
        <v>3.2957444082926228</v>
      </c>
      <c r="AK639" s="335">
        <f t="shared" si="408"/>
        <v>0.7847107042879139</v>
      </c>
      <c r="AL639" s="41">
        <f t="shared" si="378"/>
        <v>0.49913813810702384</v>
      </c>
      <c r="AM639" s="8" cm="1">
        <f t="array" ref="AM639">Balance($B$8,$B$11,$B$12,$H$7,B639,AK639,AL639)</f>
        <v>15.9530552805323</v>
      </c>
      <c r="AN639" s="8" cm="1">
        <f t="array" ref="AN639">getStorageByWaterLevel(B638)</f>
        <v>12.433424035279138</v>
      </c>
    </row>
    <row r="640" spans="2:40" x14ac:dyDescent="0.25">
      <c r="B640" s="326">
        <f t="shared" si="379"/>
        <v>1000.5502414587312</v>
      </c>
      <c r="C640" s="326">
        <f t="shared" si="380"/>
        <v>999.13171815852456</v>
      </c>
      <c r="D640" s="326">
        <f t="shared" si="381"/>
        <v>2.0050788617649635</v>
      </c>
      <c r="E640" s="326">
        <f t="shared" si="410"/>
        <v>19.465367399254241</v>
      </c>
      <c r="F640" s="326">
        <f t="shared" si="382"/>
        <v>19.465367399254241</v>
      </c>
      <c r="G640" s="326">
        <f t="shared" si="383"/>
        <v>45.638376593811266</v>
      </c>
      <c r="H640" s="311">
        <f t="shared" si="384"/>
        <v>0.02</v>
      </c>
      <c r="I640" s="326">
        <f t="shared" si="385"/>
        <v>1.1348186401653038</v>
      </c>
      <c r="J640" s="326">
        <f t="shared" si="409"/>
        <v>42.18</v>
      </c>
      <c r="K640" s="333">
        <f t="shared" si="386"/>
        <v>1</v>
      </c>
      <c r="L640" s="321">
        <f t="shared" si="387"/>
        <v>2.0250788617649635</v>
      </c>
      <c r="M640" s="321">
        <f t="shared" si="388"/>
        <v>2.0150788617649633</v>
      </c>
      <c r="N640" s="326">
        <f t="shared" si="389"/>
        <v>2.8613483107250204E-2</v>
      </c>
      <c r="O640" s="326">
        <f t="shared" si="390"/>
        <v>1.0016492211610967E-3</v>
      </c>
      <c r="P640" s="330">
        <f t="shared" si="376"/>
        <v>34.33698575157041</v>
      </c>
      <c r="Q640" s="326">
        <f t="shared" si="391"/>
        <v>2.7813474511168579</v>
      </c>
      <c r="R640" s="276">
        <f>IF(H640&gt;0, rate1(1,$L$52,$L$51,$L$54,L640,$L$53,$L$50,P640),"")</f>
        <v>2378.9457409530819</v>
      </c>
      <c r="S640" s="321">
        <f t="shared" si="392"/>
        <v>1.1672262628181294</v>
      </c>
      <c r="T640" s="321">
        <f t="shared" si="393"/>
        <v>-0.17110639576015302</v>
      </c>
      <c r="U640" s="326">
        <f t="shared" si="394"/>
        <v>2.0050788617649635</v>
      </c>
      <c r="V640" s="334">
        <f t="shared" si="395"/>
        <v>2.0050788617649635</v>
      </c>
      <c r="W640" s="326">
        <f t="shared" si="396"/>
        <v>2.4189332005297715E-4</v>
      </c>
      <c r="X640" s="326">
        <f t="shared" si="397"/>
        <v>2.1152902626964689</v>
      </c>
      <c r="Y640" s="326">
        <f t="shared" si="377"/>
        <v>33.997030960744148</v>
      </c>
      <c r="Z640" s="107">
        <f>IF(H640&gt;0, rate1(1,$L$52,$L$51,$L$54,U640,$L$53,$L$50,Y640),"")</f>
        <v>2360.953606745702</v>
      </c>
      <c r="AA640" s="334">
        <f t="shared" si="398"/>
        <v>0.89447222476918664</v>
      </c>
      <c r="AB640" s="334">
        <f t="shared" si="399"/>
        <v>2.2922241990215482E-3</v>
      </c>
      <c r="AC640" s="326">
        <f t="shared" si="400"/>
        <v>2.2922241990215482E-3</v>
      </c>
      <c r="AD640" s="326">
        <f t="shared" si="401"/>
        <v>8.7251500130472142</v>
      </c>
      <c r="AE640" s="326">
        <f t="shared" si="402"/>
        <v>223.45394792432154</v>
      </c>
      <c r="AF640" s="326">
        <f t="shared" si="403"/>
        <v>1000.5765627176394</v>
      </c>
      <c r="AG640" s="326">
        <f t="shared" si="404"/>
        <v>999.12942593432558</v>
      </c>
      <c r="AH640" s="326">
        <f t="shared" si="405"/>
        <v>2.0252004393107379</v>
      </c>
      <c r="AI640" s="326">
        <f t="shared" si="406"/>
        <v>0.96354622955932134</v>
      </c>
      <c r="AJ640" s="326">
        <f t="shared" si="407"/>
        <v>3.296012060023056</v>
      </c>
      <c r="AK640" s="335">
        <f t="shared" si="408"/>
        <v>0.78609054434736381</v>
      </c>
      <c r="AL640" s="41">
        <f t="shared" ref="AL640:AL703" si="411">IF(H640&gt;0, AL639+AI639*J639/1000000,"")</f>
        <v>0.50045219691041798</v>
      </c>
      <c r="AM640" s="8" cm="1">
        <f t="array" ref="AM640">Balance($B$8,$B$11,$B$12,$H$7,B640,AK640,AL640)</f>
        <v>15.978563994881609</v>
      </c>
      <c r="AN640" s="8" cm="1">
        <f t="array" ref="AN640">getStorageByWaterLevel(B639)</f>
        <v>12.461493405822344</v>
      </c>
    </row>
    <row r="641" spans="2:40" x14ac:dyDescent="0.25">
      <c r="B641" s="326">
        <f t="shared" si="379"/>
        <v>1000.5765627176394</v>
      </c>
      <c r="C641" s="326">
        <f t="shared" si="380"/>
        <v>999.12942593432558</v>
      </c>
      <c r="D641" s="326">
        <f t="shared" si="381"/>
        <v>2.0252004393107379</v>
      </c>
      <c r="E641" s="326">
        <f t="shared" si="410"/>
        <v>19.465367399254241</v>
      </c>
      <c r="F641" s="326">
        <f t="shared" si="382"/>
        <v>19.465367399254241</v>
      </c>
      <c r="G641" s="326">
        <f t="shared" si="383"/>
        <v>44.307710724830009</v>
      </c>
      <c r="H641" s="311">
        <f t="shared" si="384"/>
        <v>0.02</v>
      </c>
      <c r="I641" s="326">
        <f t="shared" si="385"/>
        <v>1.1577094266510357</v>
      </c>
      <c r="J641" s="326">
        <f t="shared" si="409"/>
        <v>42.18</v>
      </c>
      <c r="K641" s="333">
        <f t="shared" si="386"/>
        <v>-1</v>
      </c>
      <c r="L641" s="321">
        <f t="shared" si="387"/>
        <v>2.0052004393107379</v>
      </c>
      <c r="M641" s="321">
        <f t="shared" si="388"/>
        <v>2.0152004393107381</v>
      </c>
      <c r="N641" s="326">
        <f t="shared" si="389"/>
        <v>-2.8267679836794901E-2</v>
      </c>
      <c r="O641" s="326">
        <f t="shared" si="390"/>
        <v>1.0016492211610967E-3</v>
      </c>
      <c r="P641" s="330">
        <f t="shared" si="376"/>
        <v>34.113511552254771</v>
      </c>
      <c r="Q641" s="326">
        <f t="shared" si="391"/>
        <v>2.7894860210618049</v>
      </c>
      <c r="R641" s="276">
        <f>IF(H641&gt;0, rate1(1,$L$52,$L$51,$L$54,L641,$L$53,$L$50,P641),"")</f>
        <v>2367.127910826418</v>
      </c>
      <c r="S641" s="321">
        <f t="shared" si="392"/>
        <v>1.176486113684736</v>
      </c>
      <c r="T641" s="321">
        <f t="shared" si="393"/>
        <v>0.16016942776183829</v>
      </c>
      <c r="U641" s="326">
        <f t="shared" si="394"/>
        <v>2.0252004393107379</v>
      </c>
      <c r="V641" s="334">
        <f t="shared" si="395"/>
        <v>2.0252004393107379</v>
      </c>
      <c r="W641" s="326">
        <f t="shared" si="396"/>
        <v>2.4677262688355128E-4</v>
      </c>
      <c r="X641" s="326">
        <f t="shared" si="397"/>
        <v>3.4622678300084715</v>
      </c>
      <c r="Y641" s="326">
        <f t="shared" si="377"/>
        <v>34.452913543021459</v>
      </c>
      <c r="Z641" s="107">
        <f>IF(H641&gt;0, rate1(1,$L$52,$L$51,$L$54,U641,$L$53,$L$50,Y641),"")</f>
        <v>2385.0618653503702</v>
      </c>
      <c r="AA641" s="334">
        <f t="shared" si="398"/>
        <v>1.449256824938737</v>
      </c>
      <c r="AB641" s="334">
        <f t="shared" si="399"/>
        <v>-5.4929076907669124E-4</v>
      </c>
      <c r="AC641" s="326">
        <f t="shared" si="400"/>
        <v>0.16016942776183829</v>
      </c>
      <c r="AD641" s="326">
        <f t="shared" si="401"/>
        <v>-0.12486777457767236</v>
      </c>
      <c r="AE641" s="326">
        <f t="shared" si="402"/>
        <v>-108.94900649855546</v>
      </c>
      <c r="AF641" s="326">
        <f t="shared" si="403"/>
        <v>1000.3881256100408</v>
      </c>
      <c r="AG641" s="326">
        <f t="shared" si="404"/>
        <v>998.96925650656374</v>
      </c>
      <c r="AH641" s="326">
        <f t="shared" si="405"/>
        <v>2.005323242867632</v>
      </c>
      <c r="AI641" s="326">
        <f t="shared" si="406"/>
        <v>67.664035825558543</v>
      </c>
      <c r="AJ641" s="326">
        <f t="shared" si="407"/>
        <v>3.3148076255301557</v>
      </c>
      <c r="AK641" s="335">
        <f t="shared" si="408"/>
        <v>0.78613451903305398</v>
      </c>
      <c r="AL641" s="41">
        <f t="shared" si="411"/>
        <v>0.5004928392903808</v>
      </c>
      <c r="AM641" s="8" cm="1">
        <f t="array" ref="AM641">Balance($B$8,$B$11,$B$12,$H$7,B641,AK641,AL641)</f>
        <v>15.946439808199873</v>
      </c>
      <c r="AN641" s="8" cm="1">
        <f t="array" ref="AN641">getStorageByWaterLevel(B640)</f>
        <v>12.503492448461436</v>
      </c>
    </row>
    <row r="642" spans="2:40" x14ac:dyDescent="0.25">
      <c r="B642" s="326" t="str">
        <f t="shared" ref="B642:B703" si="412">IF(H642&gt;0, AF641,"")</f>
        <v/>
      </c>
      <c r="C642" s="326" t="str">
        <f t="shared" ref="C642:C703" si="413">IF(H642&gt;0, AG641,"")</f>
        <v/>
      </c>
      <c r="D642" s="326" t="str">
        <f t="shared" ref="D642:D703" si="414">IF(H642&gt;0, AH641,"")</f>
        <v/>
      </c>
      <c r="E642" s="326" t="str">
        <f t="shared" si="410"/>
        <v xml:space="preserve"> </v>
      </c>
      <c r="F642" s="326" t="str">
        <f t="shared" ref="F642:F703" si="415">IF(H642&gt;0, (E642+E641)/2,"")</f>
        <v/>
      </c>
      <c r="G642" s="389" t="str">
        <f t="shared" ref="G642:G703" si="416">IF(H642&gt;0, F642*$S$53*$C$55*(B642-C642+N642)^1.5,"")</f>
        <v/>
      </c>
      <c r="H642" s="311"/>
      <c r="I642" s="326" t="str">
        <f t="shared" ref="I642:I703" si="417">IF(H642&gt;0, (B642-C642)*B$19,"")</f>
        <v/>
      </c>
      <c r="J642" s="326">
        <f t="shared" si="409"/>
        <v>42.18</v>
      </c>
      <c r="K642" s="333" t="str">
        <f t="shared" ref="K642:K703" si="418">IF(H642&gt;0, IF((1-S641-0.015)&gt;0,1,-1),"")</f>
        <v/>
      </c>
      <c r="L642" s="321" t="str">
        <f t="shared" ref="L642:L703" si="419">IF(H642&gt;0, D642+K642*H642,"")</f>
        <v/>
      </c>
      <c r="M642" s="321" t="str">
        <f t="shared" ref="M642:M703" si="420">IF(H642&gt;0, (D642+L642)/2,"")</f>
        <v/>
      </c>
      <c r="N642" s="326" t="str">
        <f t="shared" ref="N642:N703" si="421">IF(H642&gt;0, 2*($P$53*M642/$S$52/$S$51)^2-(B642-C642)*2,"")</f>
        <v/>
      </c>
      <c r="O642" s="326" t="str">
        <f t="shared" ref="O642:O703" si="422">IF(H642&gt;0, WH(B642,$F$51,$F$52,$F$53),"")</f>
        <v/>
      </c>
      <c r="P642" s="330"/>
      <c r="Q642" s="326"/>
      <c r="R642" s="276" t="str">
        <f>IF(H642&gt;0, rate1(1,$L$52,$L$51,$L$54,L642,$L$53,$L$50,P642),"")</f>
        <v/>
      </c>
      <c r="S642" s="321"/>
      <c r="T642" s="321"/>
      <c r="U642" s="326"/>
      <c r="V642" s="334"/>
      <c r="W642" s="326"/>
      <c r="X642" s="326"/>
      <c r="Y642" s="326"/>
      <c r="Z642" s="107" t="str">
        <f>IF(H642&gt;0, rate1(1,$L$52,$L$51,$L$54,U642,$L$53,$L$50,Y642),"")</f>
        <v/>
      </c>
      <c r="AA642" s="334" t="str">
        <f t="shared" ref="AA642:AA703" si="423">IF(H642&gt;0, X642/O642/Z642,"")</f>
        <v/>
      </c>
      <c r="AB642" s="334" t="str">
        <f t="shared" ref="AB642:AB703" si="424">IF(H642&gt;0, W642/(1-AA642),"")</f>
        <v/>
      </c>
      <c r="AC642" s="326" t="str">
        <f t="shared" ref="AC642:AC703" si="425">IF(H642&gt;0, delta_z(N642,S642,H642,AE641,AB642),"")</f>
        <v/>
      </c>
      <c r="AD642" s="326" t="str">
        <f t="shared" ref="AD642:AD703" si="426">IF(H642&gt;0, H642/AC642*K642,"")</f>
        <v/>
      </c>
      <c r="AE642" s="326" t="str">
        <f t="shared" ref="AE642:AE703" si="427">IF(H642&gt;0, (AD642-AD641)/(AC642+AC641)*2,"")</f>
        <v/>
      </c>
      <c r="AF642" s="326" t="str">
        <f t="shared" ref="AF642:AF703" si="428">IF(H642&gt;0, B642-(AC642-N642),"")</f>
        <v/>
      </c>
      <c r="AG642" s="326" t="str">
        <f t="shared" ref="AG642:AG703" si="429">IF(H642&gt;0, C642-AC642,"")</f>
        <v/>
      </c>
      <c r="AH642" s="326" t="str">
        <f t="shared" ref="AH642:AH703" si="430">IF(H642&gt;0, $S$54*$S$53*$C$55*SQRT(AF642-AG642),"")</f>
        <v/>
      </c>
      <c r="AI642" s="326" t="str">
        <f t="shared" ref="AI642:AI703" si="431">IF(H642&gt;0, AC642/R642*1000000,"")</f>
        <v/>
      </c>
      <c r="AJ642" s="326" t="str">
        <f t="shared" ref="AJ642:AJ703" si="432">IF(H642&gt;0, AJ641+AI642/3600,"")</f>
        <v/>
      </c>
      <c r="AK642" s="335" t="str">
        <f t="shared" ref="AK642:AK703" si="433">IF(H642&gt;0, AK641+AI641*G641/1000000,"")</f>
        <v/>
      </c>
      <c r="AL642" s="41" t="str">
        <f t="shared" si="411"/>
        <v/>
      </c>
      <c r="AM642" s="8" t="e" cm="1">
        <f t="array" ref="AM642">Balance($B$8,$B$11,$B$12,$H$7,B642,AK642,AL642)</f>
        <v>#VALUE!</v>
      </c>
      <c r="AN642" s="8" cm="1">
        <f t="array" ref="AN642">getStorageByWaterLevel(B641)</f>
        <v>12.47893783643879</v>
      </c>
    </row>
    <row r="643" spans="2:40" x14ac:dyDescent="0.25">
      <c r="B643" s="326" t="str">
        <f t="shared" si="412"/>
        <v/>
      </c>
      <c r="C643" s="326" t="str">
        <f t="shared" si="413"/>
        <v/>
      </c>
      <c r="D643" s="326" t="str">
        <f t="shared" si="414"/>
        <v/>
      </c>
      <c r="E643" s="326" t="str">
        <f t="shared" si="410"/>
        <v xml:space="preserve"> </v>
      </c>
      <c r="F643" s="326" t="str">
        <f t="shared" si="415"/>
        <v/>
      </c>
      <c r="G643" s="326" t="str">
        <f t="shared" si="416"/>
        <v/>
      </c>
      <c r="H643" s="311"/>
      <c r="I643" s="326" t="str">
        <f t="shared" si="417"/>
        <v/>
      </c>
      <c r="J643" s="326">
        <f t="shared" si="409"/>
        <v>42.18</v>
      </c>
      <c r="K643" s="333" t="str">
        <f t="shared" si="418"/>
        <v/>
      </c>
      <c r="L643" s="321" t="str">
        <f t="shared" si="419"/>
        <v/>
      </c>
      <c r="M643" s="321" t="str">
        <f t="shared" si="420"/>
        <v/>
      </c>
      <c r="N643" s="326" t="str">
        <f t="shared" si="421"/>
        <v/>
      </c>
      <c r="O643" s="326" t="str">
        <f t="shared" si="422"/>
        <v/>
      </c>
      <c r="P643" s="330"/>
      <c r="Q643" s="326"/>
      <c r="R643" s="276" t="str">
        <f>IF(H643&gt;0, rate1(1,$L$52,$L$51,$L$54,L643,$L$53,$L$50,P643),"")</f>
        <v/>
      </c>
      <c r="S643" s="321"/>
      <c r="T643" s="321"/>
      <c r="U643" s="326"/>
      <c r="V643" s="334"/>
      <c r="W643" s="326"/>
      <c r="X643" s="326"/>
      <c r="Y643" s="326"/>
      <c r="Z643" s="107" t="str">
        <f>IF(H643&gt;0, rate1(1,$L$52,$L$51,$L$54,U643,$L$53,$L$50,Y643),"")</f>
        <v/>
      </c>
      <c r="AA643" s="334" t="str">
        <f t="shared" si="423"/>
        <v/>
      </c>
      <c r="AB643" s="334" t="str">
        <f t="shared" si="424"/>
        <v/>
      </c>
      <c r="AC643" s="326" t="str">
        <f t="shared" si="425"/>
        <v/>
      </c>
      <c r="AD643" s="326" t="str">
        <f t="shared" si="426"/>
        <v/>
      </c>
      <c r="AE643" s="326" t="str">
        <f t="shared" si="427"/>
        <v/>
      </c>
      <c r="AF643" s="326" t="str">
        <f t="shared" si="428"/>
        <v/>
      </c>
      <c r="AG643" s="326" t="str">
        <f t="shared" si="429"/>
        <v/>
      </c>
      <c r="AH643" s="326" t="str">
        <f t="shared" si="430"/>
        <v/>
      </c>
      <c r="AI643" s="326" t="str">
        <f t="shared" si="431"/>
        <v/>
      </c>
      <c r="AJ643" s="326" t="str">
        <f t="shared" si="432"/>
        <v/>
      </c>
      <c r="AK643" s="335" t="str">
        <f t="shared" si="433"/>
        <v/>
      </c>
      <c r="AL643" s="41" t="str">
        <f t="shared" si="411"/>
        <v/>
      </c>
      <c r="AM643" s="8" t="e" cm="1">
        <f t="array" ref="AM643">Balance($B$8,$B$11,$B$12,$H$7,B643,AK643,AL643)</f>
        <v>#VALUE!</v>
      </c>
      <c r="AN643" s="8" t="e" cm="1">
        <f t="array" ref="AN643">getStorageByWaterLevel(B642)</f>
        <v>#VALUE!</v>
      </c>
    </row>
    <row r="644" spans="2:40" x14ac:dyDescent="0.25">
      <c r="B644" s="326" t="str">
        <f t="shared" si="412"/>
        <v/>
      </c>
      <c r="C644" s="326" t="str">
        <f t="shared" si="413"/>
        <v/>
      </c>
      <c r="D644" s="326" t="str">
        <f t="shared" si="414"/>
        <v/>
      </c>
      <c r="E644" s="326" t="str">
        <f t="shared" si="410"/>
        <v xml:space="preserve"> </v>
      </c>
      <c r="F644" s="326" t="str">
        <f t="shared" si="415"/>
        <v/>
      </c>
      <c r="G644" s="326" t="str">
        <f t="shared" si="416"/>
        <v/>
      </c>
      <c r="H644" s="311"/>
      <c r="I644" s="326" t="str">
        <f t="shared" si="417"/>
        <v/>
      </c>
      <c r="J644" s="326">
        <f t="shared" si="409"/>
        <v>42.18</v>
      </c>
      <c r="K644" s="333" t="str">
        <f t="shared" si="418"/>
        <v/>
      </c>
      <c r="L644" s="321" t="str">
        <f t="shared" si="419"/>
        <v/>
      </c>
      <c r="M644" s="321" t="str">
        <f t="shared" si="420"/>
        <v/>
      </c>
      <c r="N644" s="326" t="str">
        <f t="shared" si="421"/>
        <v/>
      </c>
      <c r="O644" s="326" t="str">
        <f t="shared" si="422"/>
        <v/>
      </c>
      <c r="P644" s="330"/>
      <c r="Q644" s="326"/>
      <c r="R644" s="276" t="str">
        <f>IF(H644&gt;0, rate1(1,$L$52,$L$51,$L$54,L644,$L$53,$L$50,P644),"")</f>
        <v/>
      </c>
      <c r="S644" s="321"/>
      <c r="T644" s="321"/>
      <c r="U644" s="326"/>
      <c r="V644" s="334"/>
      <c r="W644" s="326"/>
      <c r="X644" s="326"/>
      <c r="Y644" s="326"/>
      <c r="Z644" s="107" t="str">
        <f>IF(H644&gt;0, rate1(1,$L$52,$L$51,$L$54,U644,$L$53,$L$50,Y644),"")</f>
        <v/>
      </c>
      <c r="AA644" s="334" t="str">
        <f t="shared" si="423"/>
        <v/>
      </c>
      <c r="AB644" s="334" t="str">
        <f t="shared" si="424"/>
        <v/>
      </c>
      <c r="AC644" s="326" t="str">
        <f t="shared" si="425"/>
        <v/>
      </c>
      <c r="AD644" s="326" t="str">
        <f t="shared" si="426"/>
        <v/>
      </c>
      <c r="AE644" s="326" t="str">
        <f t="shared" si="427"/>
        <v/>
      </c>
      <c r="AF644" s="326" t="str">
        <f t="shared" si="428"/>
        <v/>
      </c>
      <c r="AG644" s="326" t="str">
        <f t="shared" si="429"/>
        <v/>
      </c>
      <c r="AH644" s="326" t="str">
        <f t="shared" si="430"/>
        <v/>
      </c>
      <c r="AI644" s="326" t="str">
        <f t="shared" si="431"/>
        <v/>
      </c>
      <c r="AJ644" s="326" t="str">
        <f t="shared" si="432"/>
        <v/>
      </c>
      <c r="AK644" s="335" t="str">
        <f t="shared" si="433"/>
        <v/>
      </c>
      <c r="AL644" s="41" t="str">
        <f t="shared" si="411"/>
        <v/>
      </c>
      <c r="AM644" s="8" t="e" cm="1">
        <f t="array" ref="AM644">Balance($B$8,$B$11,$B$12,$H$7,B644,AK644,AL644)</f>
        <v>#VALUE!</v>
      </c>
      <c r="AN644" s="8" t="e" cm="1">
        <f t="array" ref="AN644">getStorageByWaterLevel(B643)</f>
        <v>#VALUE!</v>
      </c>
    </row>
    <row r="645" spans="2:40" x14ac:dyDescent="0.25">
      <c r="B645" s="326" t="str">
        <f t="shared" si="412"/>
        <v/>
      </c>
      <c r="C645" s="326" t="str">
        <f t="shared" si="413"/>
        <v/>
      </c>
      <c r="D645" s="326" t="str">
        <f t="shared" si="414"/>
        <v/>
      </c>
      <c r="E645" s="326" t="str">
        <f t="shared" si="410"/>
        <v xml:space="preserve"> </v>
      </c>
      <c r="F645" s="326" t="str">
        <f t="shared" si="415"/>
        <v/>
      </c>
      <c r="G645" s="326" t="str">
        <f t="shared" si="416"/>
        <v/>
      </c>
      <c r="H645" s="311"/>
      <c r="I645" s="326" t="str">
        <f t="shared" si="417"/>
        <v/>
      </c>
      <c r="J645" s="326">
        <f t="shared" si="409"/>
        <v>42.18</v>
      </c>
      <c r="K645" s="333" t="str">
        <f t="shared" si="418"/>
        <v/>
      </c>
      <c r="L645" s="321" t="str">
        <f t="shared" si="419"/>
        <v/>
      </c>
      <c r="M645" s="321" t="str">
        <f t="shared" si="420"/>
        <v/>
      </c>
      <c r="N645" s="326" t="str">
        <f t="shared" si="421"/>
        <v/>
      </c>
      <c r="O645" s="326" t="str">
        <f t="shared" si="422"/>
        <v/>
      </c>
      <c r="P645" s="330"/>
      <c r="Q645" s="326"/>
      <c r="R645" s="276" t="str">
        <f>IF(H645&gt;0, rate1(1,$L$52,$L$51,$L$54,L645,$L$53,$L$50,P645),"")</f>
        <v/>
      </c>
      <c r="S645" s="321"/>
      <c r="T645" s="321"/>
      <c r="U645" s="326"/>
      <c r="V645" s="334"/>
      <c r="W645" s="326"/>
      <c r="X645" s="326"/>
      <c r="Y645" s="326"/>
      <c r="Z645" s="107" t="str">
        <f>IF(H645&gt;0, rate1(1,$L$52,$L$51,$L$54,U645,$L$53,$L$50,Y645),"")</f>
        <v/>
      </c>
      <c r="AA645" s="334" t="str">
        <f t="shared" si="423"/>
        <v/>
      </c>
      <c r="AB645" s="334" t="str">
        <f t="shared" si="424"/>
        <v/>
      </c>
      <c r="AC645" s="326" t="str">
        <f t="shared" si="425"/>
        <v/>
      </c>
      <c r="AD645" s="326" t="str">
        <f t="shared" si="426"/>
        <v/>
      </c>
      <c r="AE645" s="326" t="str">
        <f t="shared" si="427"/>
        <v/>
      </c>
      <c r="AF645" s="326" t="str">
        <f t="shared" si="428"/>
        <v/>
      </c>
      <c r="AG645" s="326" t="str">
        <f t="shared" si="429"/>
        <v/>
      </c>
      <c r="AH645" s="326" t="str">
        <f t="shared" si="430"/>
        <v/>
      </c>
      <c r="AI645" s="326" t="str">
        <f t="shared" si="431"/>
        <v/>
      </c>
      <c r="AJ645" s="326" t="str">
        <f t="shared" si="432"/>
        <v/>
      </c>
      <c r="AK645" s="335" t="str">
        <f t="shared" si="433"/>
        <v/>
      </c>
      <c r="AL645" s="41" t="str">
        <f t="shared" si="411"/>
        <v/>
      </c>
      <c r="AM645" s="8" t="e" cm="1">
        <f t="array" ref="AM645">Balance($B$8,$B$11,$B$12,$H$7,B645,AK645,AL645)</f>
        <v>#VALUE!</v>
      </c>
      <c r="AN645" s="8" t="e" cm="1">
        <f t="array" ref="AN645">getStorageByWaterLevel(B644)</f>
        <v>#VALUE!</v>
      </c>
    </row>
    <row r="646" spans="2:40" x14ac:dyDescent="0.25">
      <c r="B646" s="326" t="str">
        <f t="shared" si="412"/>
        <v/>
      </c>
      <c r="C646" s="326" t="str">
        <f t="shared" si="413"/>
        <v/>
      </c>
      <c r="D646" s="326" t="str">
        <f t="shared" si="414"/>
        <v/>
      </c>
      <c r="E646" s="326" t="str">
        <f t="shared" si="410"/>
        <v xml:space="preserve"> </v>
      </c>
      <c r="F646" s="326" t="str">
        <f t="shared" si="415"/>
        <v/>
      </c>
      <c r="G646" s="326" t="str">
        <f t="shared" si="416"/>
        <v/>
      </c>
      <c r="H646" s="311"/>
      <c r="I646" s="326" t="str">
        <f t="shared" si="417"/>
        <v/>
      </c>
      <c r="J646" s="326">
        <f t="shared" si="409"/>
        <v>42.18</v>
      </c>
      <c r="K646" s="333" t="str">
        <f t="shared" si="418"/>
        <v/>
      </c>
      <c r="L646" s="321" t="str">
        <f t="shared" si="419"/>
        <v/>
      </c>
      <c r="M646" s="321" t="str">
        <f t="shared" si="420"/>
        <v/>
      </c>
      <c r="N646" s="326" t="str">
        <f t="shared" si="421"/>
        <v/>
      </c>
      <c r="O646" s="326" t="str">
        <f t="shared" si="422"/>
        <v/>
      </c>
      <c r="P646" s="330"/>
      <c r="Q646" s="326"/>
      <c r="R646" s="276" t="str">
        <f>IF(H646&gt;0, rate1(1,$L$52,$L$51,$L$54,L646,$L$53,$L$50,P646),"")</f>
        <v/>
      </c>
      <c r="S646" s="321"/>
      <c r="T646" s="321"/>
      <c r="U646" s="326"/>
      <c r="V646" s="334"/>
      <c r="W646" s="326"/>
      <c r="X646" s="326"/>
      <c r="Y646" s="326"/>
      <c r="Z646" s="107" t="str">
        <f>IF(H646&gt;0, rate1(1,$L$52,$L$51,$L$54,U646,$L$53,$L$50,Y646),"")</f>
        <v/>
      </c>
      <c r="AA646" s="334" t="str">
        <f t="shared" si="423"/>
        <v/>
      </c>
      <c r="AB646" s="334" t="str">
        <f t="shared" si="424"/>
        <v/>
      </c>
      <c r="AC646" s="326" t="str">
        <f t="shared" si="425"/>
        <v/>
      </c>
      <c r="AD646" s="326" t="str">
        <f t="shared" si="426"/>
        <v/>
      </c>
      <c r="AE646" s="326" t="str">
        <f t="shared" si="427"/>
        <v/>
      </c>
      <c r="AF646" s="326" t="str">
        <f t="shared" si="428"/>
        <v/>
      </c>
      <c r="AG646" s="326" t="str">
        <f t="shared" si="429"/>
        <v/>
      </c>
      <c r="AH646" s="326" t="str">
        <f t="shared" si="430"/>
        <v/>
      </c>
      <c r="AI646" s="326" t="str">
        <f t="shared" si="431"/>
        <v/>
      </c>
      <c r="AJ646" s="326" t="str">
        <f t="shared" si="432"/>
        <v/>
      </c>
      <c r="AK646" s="335" t="str">
        <f t="shared" si="433"/>
        <v/>
      </c>
      <c r="AL646" s="41" t="str">
        <f t="shared" si="411"/>
        <v/>
      </c>
      <c r="AM646" s="8" t="e" cm="1">
        <f t="array" ref="AM646">Balance($B$8,$B$11,$B$12,$H$7,B646,AK646,AL646)</f>
        <v>#VALUE!</v>
      </c>
      <c r="AN646" s="8" t="e" cm="1">
        <f t="array" ref="AN646">getStorageByWaterLevel(B645)</f>
        <v>#VALUE!</v>
      </c>
    </row>
    <row r="647" spans="2:40" x14ac:dyDescent="0.25">
      <c r="B647" s="326" t="str">
        <f t="shared" si="412"/>
        <v/>
      </c>
      <c r="C647" s="326" t="str">
        <f t="shared" si="413"/>
        <v/>
      </c>
      <c r="D647" s="326" t="str">
        <f t="shared" si="414"/>
        <v/>
      </c>
      <c r="E647" s="326" t="str">
        <f t="shared" si="410"/>
        <v xml:space="preserve"> </v>
      </c>
      <c r="F647" s="326" t="str">
        <f t="shared" si="415"/>
        <v/>
      </c>
      <c r="G647" s="326" t="str">
        <f t="shared" si="416"/>
        <v/>
      </c>
      <c r="H647" s="311"/>
      <c r="I647" s="326" t="str">
        <f t="shared" si="417"/>
        <v/>
      </c>
      <c r="J647" s="326">
        <f t="shared" si="409"/>
        <v>42.18</v>
      </c>
      <c r="K647" s="333" t="str">
        <f t="shared" si="418"/>
        <v/>
      </c>
      <c r="L647" s="321" t="str">
        <f t="shared" si="419"/>
        <v/>
      </c>
      <c r="M647" s="321" t="str">
        <f t="shared" si="420"/>
        <v/>
      </c>
      <c r="N647" s="326" t="str">
        <f t="shared" si="421"/>
        <v/>
      </c>
      <c r="O647" s="326" t="str">
        <f t="shared" si="422"/>
        <v/>
      </c>
      <c r="P647" s="330"/>
      <c r="Q647" s="326"/>
      <c r="R647" s="276" t="str">
        <f>IF(H647&gt;0, rate1(1,$L$52,$L$51,$L$54,L647,$L$53,$L$50,P647),"")</f>
        <v/>
      </c>
      <c r="S647" s="321"/>
      <c r="T647" s="321"/>
      <c r="U647" s="326"/>
      <c r="V647" s="334"/>
      <c r="W647" s="326"/>
      <c r="X647" s="326"/>
      <c r="Y647" s="326"/>
      <c r="Z647" s="107" t="str">
        <f>IF(H647&gt;0, rate1(1,$L$52,$L$51,$L$54,U647,$L$53,$L$50,Y647),"")</f>
        <v/>
      </c>
      <c r="AA647" s="334" t="str">
        <f t="shared" si="423"/>
        <v/>
      </c>
      <c r="AB647" s="334" t="str">
        <f t="shared" si="424"/>
        <v/>
      </c>
      <c r="AC647" s="326" t="str">
        <f t="shared" si="425"/>
        <v/>
      </c>
      <c r="AD647" s="326" t="str">
        <f t="shared" si="426"/>
        <v/>
      </c>
      <c r="AE647" s="326" t="str">
        <f t="shared" si="427"/>
        <v/>
      </c>
      <c r="AF647" s="326" t="str">
        <f t="shared" si="428"/>
        <v/>
      </c>
      <c r="AG647" s="326" t="str">
        <f t="shared" si="429"/>
        <v/>
      </c>
      <c r="AH647" s="326" t="str">
        <f t="shared" si="430"/>
        <v/>
      </c>
      <c r="AI647" s="326" t="str">
        <f t="shared" si="431"/>
        <v/>
      </c>
      <c r="AJ647" s="326" t="str">
        <f t="shared" si="432"/>
        <v/>
      </c>
      <c r="AK647" s="335" t="str">
        <f t="shared" si="433"/>
        <v/>
      </c>
      <c r="AL647" s="41" t="str">
        <f t="shared" si="411"/>
        <v/>
      </c>
      <c r="AM647" s="8" t="e" cm="1">
        <f t="array" ref="AM647">Balance($B$8,$B$11,$B$12,$H$7,B647,AK647,AL647)</f>
        <v>#VALUE!</v>
      </c>
      <c r="AN647" s="8" t="e" cm="1">
        <f t="array" ref="AN647">getStorageByWaterLevel(B646)</f>
        <v>#VALUE!</v>
      </c>
    </row>
    <row r="648" spans="2:40" x14ac:dyDescent="0.25">
      <c r="B648" s="326" t="str">
        <f t="shared" si="412"/>
        <v/>
      </c>
      <c r="C648" s="326" t="str">
        <f t="shared" si="413"/>
        <v/>
      </c>
      <c r="D648" s="326" t="str">
        <f t="shared" si="414"/>
        <v/>
      </c>
      <c r="E648" s="326" t="str">
        <f t="shared" si="410"/>
        <v xml:space="preserve"> </v>
      </c>
      <c r="F648" s="326" t="str">
        <f t="shared" si="415"/>
        <v/>
      </c>
      <c r="G648" s="326" t="str">
        <f t="shared" si="416"/>
        <v/>
      </c>
      <c r="H648" s="311"/>
      <c r="I648" s="326" t="str">
        <f t="shared" si="417"/>
        <v/>
      </c>
      <c r="J648" s="326">
        <f t="shared" si="409"/>
        <v>42.18</v>
      </c>
      <c r="K648" s="333" t="str">
        <f t="shared" si="418"/>
        <v/>
      </c>
      <c r="L648" s="321" t="str">
        <f t="shared" si="419"/>
        <v/>
      </c>
      <c r="M648" s="321" t="str">
        <f t="shared" si="420"/>
        <v/>
      </c>
      <c r="N648" s="326" t="str">
        <f t="shared" si="421"/>
        <v/>
      </c>
      <c r="O648" s="326" t="str">
        <f t="shared" si="422"/>
        <v/>
      </c>
      <c r="P648" s="330"/>
      <c r="Q648" s="326"/>
      <c r="R648" s="276" t="str">
        <f>IF(H648&gt;0, rate1(1,$L$52,$L$51,$L$54,L648,$L$53,$L$50,P648),"")</f>
        <v/>
      </c>
      <c r="S648" s="321"/>
      <c r="T648" s="321"/>
      <c r="U648" s="326"/>
      <c r="V648" s="334"/>
      <c r="W648" s="326"/>
      <c r="X648" s="326"/>
      <c r="Y648" s="326"/>
      <c r="Z648" s="107" t="str">
        <f>IF(H648&gt;0, rate1(1,$L$52,$L$51,$L$54,U648,$L$53,$L$50,Y648),"")</f>
        <v/>
      </c>
      <c r="AA648" s="334" t="str">
        <f t="shared" si="423"/>
        <v/>
      </c>
      <c r="AB648" s="334" t="str">
        <f t="shared" si="424"/>
        <v/>
      </c>
      <c r="AC648" s="326" t="str">
        <f t="shared" si="425"/>
        <v/>
      </c>
      <c r="AD648" s="326" t="str">
        <f t="shared" si="426"/>
        <v/>
      </c>
      <c r="AE648" s="326" t="str">
        <f t="shared" si="427"/>
        <v/>
      </c>
      <c r="AF648" s="326" t="str">
        <f t="shared" si="428"/>
        <v/>
      </c>
      <c r="AG648" s="326" t="str">
        <f t="shared" si="429"/>
        <v/>
      </c>
      <c r="AH648" s="326" t="str">
        <f t="shared" si="430"/>
        <v/>
      </c>
      <c r="AI648" s="326" t="str">
        <f t="shared" si="431"/>
        <v/>
      </c>
      <c r="AJ648" s="326" t="str">
        <f t="shared" si="432"/>
        <v/>
      </c>
      <c r="AK648" s="335" t="str">
        <f t="shared" si="433"/>
        <v/>
      </c>
      <c r="AL648" s="41" t="str">
        <f t="shared" si="411"/>
        <v/>
      </c>
      <c r="AM648" s="8" t="e" cm="1">
        <f t="array" ref="AM648">Balance($B$8,$B$11,$B$12,$H$7,B648,AK648,AL648)</f>
        <v>#VALUE!</v>
      </c>
      <c r="AN648" s="8" t="e" cm="1">
        <f t="array" ref="AN648">getStorageByWaterLevel(B647)</f>
        <v>#VALUE!</v>
      </c>
    </row>
    <row r="649" spans="2:40" x14ac:dyDescent="0.25">
      <c r="B649" s="326" t="str">
        <f t="shared" si="412"/>
        <v/>
      </c>
      <c r="C649" s="326" t="str">
        <f t="shared" si="413"/>
        <v/>
      </c>
      <c r="D649" s="326" t="str">
        <f t="shared" si="414"/>
        <v/>
      </c>
      <c r="E649" s="326" t="str">
        <f t="shared" si="410"/>
        <v xml:space="preserve"> </v>
      </c>
      <c r="F649" s="326" t="str">
        <f t="shared" si="415"/>
        <v/>
      </c>
      <c r="G649" s="326" t="str">
        <f t="shared" si="416"/>
        <v/>
      </c>
      <c r="H649" s="311"/>
      <c r="I649" s="326" t="str">
        <f t="shared" si="417"/>
        <v/>
      </c>
      <c r="J649" s="326">
        <f t="shared" si="409"/>
        <v>42.18</v>
      </c>
      <c r="K649" s="333" t="str">
        <f t="shared" si="418"/>
        <v/>
      </c>
      <c r="L649" s="321" t="str">
        <f t="shared" si="419"/>
        <v/>
      </c>
      <c r="M649" s="321" t="str">
        <f t="shared" si="420"/>
        <v/>
      </c>
      <c r="N649" s="326" t="str">
        <f t="shared" si="421"/>
        <v/>
      </c>
      <c r="O649" s="326" t="str">
        <f t="shared" si="422"/>
        <v/>
      </c>
      <c r="P649" s="330"/>
      <c r="Q649" s="326"/>
      <c r="R649" s="276" t="str">
        <f>IF(H649&gt;0, rate1(1,$L$52,$L$51,$L$54,L649,$L$53,$L$50,P649),"")</f>
        <v/>
      </c>
      <c r="S649" s="321"/>
      <c r="T649" s="321"/>
      <c r="U649" s="326"/>
      <c r="V649" s="334"/>
      <c r="W649" s="326"/>
      <c r="X649" s="326"/>
      <c r="Y649" s="326"/>
      <c r="Z649" s="107" t="str">
        <f>IF(H649&gt;0, rate1(1,$L$52,$L$51,$L$54,U649,$L$53,$L$50,Y649),"")</f>
        <v/>
      </c>
      <c r="AA649" s="334" t="str">
        <f t="shared" si="423"/>
        <v/>
      </c>
      <c r="AB649" s="334" t="str">
        <f t="shared" si="424"/>
        <v/>
      </c>
      <c r="AC649" s="326" t="str">
        <f t="shared" si="425"/>
        <v/>
      </c>
      <c r="AD649" s="326" t="str">
        <f t="shared" si="426"/>
        <v/>
      </c>
      <c r="AE649" s="326" t="str">
        <f t="shared" si="427"/>
        <v/>
      </c>
      <c r="AF649" s="326" t="str">
        <f t="shared" si="428"/>
        <v/>
      </c>
      <c r="AG649" s="326" t="str">
        <f t="shared" si="429"/>
        <v/>
      </c>
      <c r="AH649" s="326" t="str">
        <f t="shared" si="430"/>
        <v/>
      </c>
      <c r="AI649" s="326" t="str">
        <f t="shared" si="431"/>
        <v/>
      </c>
      <c r="AJ649" s="326" t="str">
        <f t="shared" si="432"/>
        <v/>
      </c>
      <c r="AK649" s="335" t="str">
        <f t="shared" si="433"/>
        <v/>
      </c>
      <c r="AL649" s="41" t="str">
        <f t="shared" si="411"/>
        <v/>
      </c>
      <c r="AM649" s="8" t="e" cm="1">
        <f t="array" ref="AM649">Balance($B$8,$B$11,$B$12,$H$7,B649,AK649,AL649)</f>
        <v>#VALUE!</v>
      </c>
      <c r="AN649" s="8" t="e" cm="1">
        <f t="array" ref="AN649">getStorageByWaterLevel(B648)</f>
        <v>#VALUE!</v>
      </c>
    </row>
    <row r="650" spans="2:40" x14ac:dyDescent="0.25">
      <c r="B650" s="326" t="str">
        <f t="shared" si="412"/>
        <v/>
      </c>
      <c r="C650" s="326" t="str">
        <f t="shared" si="413"/>
        <v/>
      </c>
      <c r="D650" s="326" t="str">
        <f t="shared" si="414"/>
        <v/>
      </c>
      <c r="E650" s="326" t="str">
        <f t="shared" si="410"/>
        <v xml:space="preserve"> </v>
      </c>
      <c r="F650" s="326" t="str">
        <f t="shared" si="415"/>
        <v/>
      </c>
      <c r="G650" s="326" t="str">
        <f t="shared" si="416"/>
        <v/>
      </c>
      <c r="H650" s="311"/>
      <c r="I650" s="326" t="str">
        <f t="shared" si="417"/>
        <v/>
      </c>
      <c r="J650" s="326">
        <f t="shared" si="409"/>
        <v>42.18</v>
      </c>
      <c r="K650" s="333" t="str">
        <f t="shared" si="418"/>
        <v/>
      </c>
      <c r="L650" s="321" t="str">
        <f t="shared" si="419"/>
        <v/>
      </c>
      <c r="M650" s="321" t="str">
        <f t="shared" si="420"/>
        <v/>
      </c>
      <c r="N650" s="326" t="str">
        <f t="shared" si="421"/>
        <v/>
      </c>
      <c r="O650" s="326" t="str">
        <f t="shared" si="422"/>
        <v/>
      </c>
      <c r="P650" s="330"/>
      <c r="Q650" s="326"/>
      <c r="R650" s="276" t="str">
        <f>IF(H650&gt;0, rate1(1,$L$52,$L$51,$L$54,L650,$L$53,$L$50,P650),"")</f>
        <v/>
      </c>
      <c r="S650" s="321"/>
      <c r="T650" s="321"/>
      <c r="U650" s="326"/>
      <c r="V650" s="334"/>
      <c r="W650" s="326"/>
      <c r="X650" s="326"/>
      <c r="Y650" s="326"/>
      <c r="Z650" s="107" t="str">
        <f>IF(H650&gt;0, rate1(1,$L$52,$L$51,$L$54,U650,$L$53,$L$50,Y650),"")</f>
        <v/>
      </c>
      <c r="AA650" s="334" t="str">
        <f t="shared" si="423"/>
        <v/>
      </c>
      <c r="AB650" s="334" t="str">
        <f t="shared" si="424"/>
        <v/>
      </c>
      <c r="AC650" s="326" t="str">
        <f t="shared" si="425"/>
        <v/>
      </c>
      <c r="AD650" s="326" t="str">
        <f t="shared" si="426"/>
        <v/>
      </c>
      <c r="AE650" s="326" t="str">
        <f t="shared" si="427"/>
        <v/>
      </c>
      <c r="AF650" s="326" t="str">
        <f t="shared" si="428"/>
        <v/>
      </c>
      <c r="AG650" s="326" t="str">
        <f t="shared" si="429"/>
        <v/>
      </c>
      <c r="AH650" s="326" t="str">
        <f t="shared" si="430"/>
        <v/>
      </c>
      <c r="AI650" s="326" t="str">
        <f t="shared" si="431"/>
        <v/>
      </c>
      <c r="AJ650" s="326" t="str">
        <f t="shared" si="432"/>
        <v/>
      </c>
      <c r="AK650" s="335" t="str">
        <f t="shared" si="433"/>
        <v/>
      </c>
      <c r="AL650" s="41" t="str">
        <f t="shared" si="411"/>
        <v/>
      </c>
      <c r="AM650" s="8" t="e" cm="1">
        <f t="array" ref="AM650">Balance($B$8,$B$11,$B$12,$H$7,B650,AK650,AL650)</f>
        <v>#VALUE!</v>
      </c>
      <c r="AN650" s="8" t="e" cm="1">
        <f t="array" ref="AN650">getStorageByWaterLevel(B649)</f>
        <v>#VALUE!</v>
      </c>
    </row>
    <row r="651" spans="2:40" x14ac:dyDescent="0.25">
      <c r="B651" s="326" t="str">
        <f t="shared" si="412"/>
        <v/>
      </c>
      <c r="C651" s="326" t="str">
        <f t="shared" si="413"/>
        <v/>
      </c>
      <c r="D651" s="326" t="str">
        <f t="shared" si="414"/>
        <v/>
      </c>
      <c r="E651" s="326" t="str">
        <f t="shared" si="410"/>
        <v xml:space="preserve"> </v>
      </c>
      <c r="F651" s="326" t="str">
        <f t="shared" si="415"/>
        <v/>
      </c>
      <c r="G651" s="326" t="str">
        <f t="shared" si="416"/>
        <v/>
      </c>
      <c r="H651" s="311"/>
      <c r="I651" s="326" t="str">
        <f t="shared" si="417"/>
        <v/>
      </c>
      <c r="J651" s="326">
        <f t="shared" si="409"/>
        <v>42.18</v>
      </c>
      <c r="K651" s="333" t="str">
        <f t="shared" si="418"/>
        <v/>
      </c>
      <c r="L651" s="321" t="str">
        <f t="shared" si="419"/>
        <v/>
      </c>
      <c r="M651" s="321" t="str">
        <f t="shared" si="420"/>
        <v/>
      </c>
      <c r="N651" s="326" t="str">
        <f t="shared" si="421"/>
        <v/>
      </c>
      <c r="O651" s="326" t="str">
        <f t="shared" si="422"/>
        <v/>
      </c>
      <c r="P651" s="330"/>
      <c r="Q651" s="326"/>
      <c r="R651" s="276" t="str">
        <f>IF(H651&gt;0, rate1(1,$L$52,$L$51,$L$54,L651,$L$53,$L$50,P651),"")</f>
        <v/>
      </c>
      <c r="S651" s="321"/>
      <c r="T651" s="321"/>
      <c r="U651" s="326"/>
      <c r="V651" s="334"/>
      <c r="W651" s="326"/>
      <c r="X651" s="326"/>
      <c r="Y651" s="326"/>
      <c r="Z651" s="107" t="str">
        <f>IF(H651&gt;0, rate1(1,$L$52,$L$51,$L$54,U651,$L$53,$L$50,Y651),"")</f>
        <v/>
      </c>
      <c r="AA651" s="334" t="str">
        <f t="shared" si="423"/>
        <v/>
      </c>
      <c r="AB651" s="334" t="str">
        <f t="shared" si="424"/>
        <v/>
      </c>
      <c r="AC651" s="326" t="str">
        <f t="shared" si="425"/>
        <v/>
      </c>
      <c r="AD651" s="326" t="str">
        <f t="shared" si="426"/>
        <v/>
      </c>
      <c r="AE651" s="326" t="str">
        <f t="shared" si="427"/>
        <v/>
      </c>
      <c r="AF651" s="326" t="str">
        <f t="shared" si="428"/>
        <v/>
      </c>
      <c r="AG651" s="326" t="str">
        <f t="shared" si="429"/>
        <v/>
      </c>
      <c r="AH651" s="326" t="str">
        <f t="shared" si="430"/>
        <v/>
      </c>
      <c r="AI651" s="326" t="str">
        <f t="shared" si="431"/>
        <v/>
      </c>
      <c r="AJ651" s="326" t="str">
        <f t="shared" si="432"/>
        <v/>
      </c>
      <c r="AK651" s="335" t="str">
        <f t="shared" si="433"/>
        <v/>
      </c>
      <c r="AL651" s="41" t="str">
        <f t="shared" si="411"/>
        <v/>
      </c>
      <c r="AM651" s="8" t="e" cm="1">
        <f t="array" ref="AM651">Balance($B$8,$B$11,$B$12,$H$7,B651,AK651,AL651)</f>
        <v>#VALUE!</v>
      </c>
      <c r="AN651" s="8" t="e" cm="1">
        <f t="array" ref="AN651">getStorageByWaterLevel(B650)</f>
        <v>#VALUE!</v>
      </c>
    </row>
    <row r="652" spans="2:40" x14ac:dyDescent="0.25">
      <c r="B652" s="326" t="str">
        <f t="shared" si="412"/>
        <v/>
      </c>
      <c r="C652" s="326" t="str">
        <f t="shared" si="413"/>
        <v/>
      </c>
      <c r="D652" s="326" t="str">
        <f t="shared" si="414"/>
        <v/>
      </c>
      <c r="E652" s="326" t="str">
        <f t="shared" si="410"/>
        <v xml:space="preserve"> </v>
      </c>
      <c r="F652" s="326" t="str">
        <f t="shared" si="415"/>
        <v/>
      </c>
      <c r="G652" s="326" t="str">
        <f t="shared" si="416"/>
        <v/>
      </c>
      <c r="H652" s="311"/>
      <c r="I652" s="326" t="str">
        <f t="shared" si="417"/>
        <v/>
      </c>
      <c r="J652" s="326">
        <f t="shared" si="409"/>
        <v>42.18</v>
      </c>
      <c r="K652" s="333" t="str">
        <f t="shared" si="418"/>
        <v/>
      </c>
      <c r="L652" s="321" t="str">
        <f t="shared" si="419"/>
        <v/>
      </c>
      <c r="M652" s="321" t="str">
        <f t="shared" si="420"/>
        <v/>
      </c>
      <c r="N652" s="326" t="str">
        <f t="shared" si="421"/>
        <v/>
      </c>
      <c r="O652" s="326" t="str">
        <f t="shared" si="422"/>
        <v/>
      </c>
      <c r="P652" s="330"/>
      <c r="Q652" s="326"/>
      <c r="R652" s="276" t="str">
        <f>IF(H652&gt;0, rate1(1,$L$52,$L$51,$L$54,L652,$L$53,$L$50,P652),"")</f>
        <v/>
      </c>
      <c r="S652" s="321"/>
      <c r="T652" s="321"/>
      <c r="U652" s="326"/>
      <c r="V652" s="334"/>
      <c r="W652" s="326"/>
      <c r="X652" s="326"/>
      <c r="Y652" s="326"/>
      <c r="Z652" s="107" t="str">
        <f>IF(H652&gt;0, rate1(1,$L$52,$L$51,$L$54,U652,$L$53,$L$50,Y652),"")</f>
        <v/>
      </c>
      <c r="AA652" s="334" t="str">
        <f t="shared" si="423"/>
        <v/>
      </c>
      <c r="AB652" s="334" t="str">
        <f t="shared" si="424"/>
        <v/>
      </c>
      <c r="AC652" s="326" t="str">
        <f t="shared" si="425"/>
        <v/>
      </c>
      <c r="AD652" s="326" t="str">
        <f t="shared" si="426"/>
        <v/>
      </c>
      <c r="AE652" s="326" t="str">
        <f t="shared" si="427"/>
        <v/>
      </c>
      <c r="AF652" s="326" t="str">
        <f t="shared" si="428"/>
        <v/>
      </c>
      <c r="AG652" s="326" t="str">
        <f t="shared" si="429"/>
        <v/>
      </c>
      <c r="AH652" s="326" t="str">
        <f t="shared" si="430"/>
        <v/>
      </c>
      <c r="AI652" s="326" t="str">
        <f t="shared" si="431"/>
        <v/>
      </c>
      <c r="AJ652" s="326" t="str">
        <f t="shared" si="432"/>
        <v/>
      </c>
      <c r="AK652" s="335" t="str">
        <f t="shared" si="433"/>
        <v/>
      </c>
      <c r="AL652" s="41" t="str">
        <f t="shared" si="411"/>
        <v/>
      </c>
      <c r="AM652" s="8" t="e" cm="1">
        <f t="array" ref="AM652">Balance($B$8,$B$11,$B$12,$H$7,B652,AK652,AL652)</f>
        <v>#VALUE!</v>
      </c>
      <c r="AN652" s="8" t="e" cm="1">
        <f t="array" ref="AN652">getStorageByWaterLevel(B651)</f>
        <v>#VALUE!</v>
      </c>
    </row>
    <row r="653" spans="2:40" x14ac:dyDescent="0.25">
      <c r="B653" s="326" t="str">
        <f t="shared" si="412"/>
        <v/>
      </c>
      <c r="C653" s="326" t="str">
        <f t="shared" si="413"/>
        <v/>
      </c>
      <c r="D653" s="326" t="str">
        <f t="shared" si="414"/>
        <v/>
      </c>
      <c r="E653" s="326" t="str">
        <f t="shared" si="410"/>
        <v xml:space="preserve"> </v>
      </c>
      <c r="F653" s="326" t="str">
        <f t="shared" si="415"/>
        <v/>
      </c>
      <c r="G653" s="326" t="str">
        <f t="shared" si="416"/>
        <v/>
      </c>
      <c r="H653" s="311"/>
      <c r="I653" s="326" t="str">
        <f t="shared" si="417"/>
        <v/>
      </c>
      <c r="J653" s="326">
        <f t="shared" si="409"/>
        <v>42.18</v>
      </c>
      <c r="K653" s="333" t="str">
        <f t="shared" si="418"/>
        <v/>
      </c>
      <c r="L653" s="321" t="str">
        <f t="shared" si="419"/>
        <v/>
      </c>
      <c r="M653" s="321" t="str">
        <f t="shared" si="420"/>
        <v/>
      </c>
      <c r="N653" s="326" t="str">
        <f t="shared" si="421"/>
        <v/>
      </c>
      <c r="O653" s="326" t="str">
        <f t="shared" si="422"/>
        <v/>
      </c>
      <c r="P653" s="330"/>
      <c r="Q653" s="326"/>
      <c r="R653" s="276" t="str">
        <f>IF(H653&gt;0, rate1(1,$L$52,$L$51,$L$54,L653,$L$53,$L$50,P653),"")</f>
        <v/>
      </c>
      <c r="S653" s="321"/>
      <c r="T653" s="321"/>
      <c r="U653" s="326"/>
      <c r="V653" s="334"/>
      <c r="W653" s="326"/>
      <c r="X653" s="326"/>
      <c r="Y653" s="326"/>
      <c r="Z653" s="107" t="str">
        <f>IF(H653&gt;0, rate1(1,$L$52,$L$51,$L$54,U653,$L$53,$L$50,Y653),"")</f>
        <v/>
      </c>
      <c r="AA653" s="334" t="str">
        <f t="shared" si="423"/>
        <v/>
      </c>
      <c r="AB653" s="334" t="str">
        <f t="shared" si="424"/>
        <v/>
      </c>
      <c r="AC653" s="326" t="str">
        <f t="shared" si="425"/>
        <v/>
      </c>
      <c r="AD653" s="326" t="str">
        <f t="shared" si="426"/>
        <v/>
      </c>
      <c r="AE653" s="326" t="str">
        <f t="shared" si="427"/>
        <v/>
      </c>
      <c r="AF653" s="326" t="str">
        <f t="shared" si="428"/>
        <v/>
      </c>
      <c r="AG653" s="326" t="str">
        <f t="shared" si="429"/>
        <v/>
      </c>
      <c r="AH653" s="326" t="str">
        <f t="shared" si="430"/>
        <v/>
      </c>
      <c r="AI653" s="326" t="str">
        <f t="shared" si="431"/>
        <v/>
      </c>
      <c r="AJ653" s="326" t="str">
        <f t="shared" si="432"/>
        <v/>
      </c>
      <c r="AK653" s="335" t="str">
        <f t="shared" si="433"/>
        <v/>
      </c>
      <c r="AL653" s="41" t="str">
        <f t="shared" si="411"/>
        <v/>
      </c>
      <c r="AM653" s="8" t="e" cm="1">
        <f t="array" ref="AM653">Balance($B$8,$B$11,$B$12,$H$7,B653,AK653,AL653)</f>
        <v>#VALUE!</v>
      </c>
      <c r="AN653" s="8" t="e" cm="1">
        <f t="array" ref="AN653">getStorageByWaterLevel(B652)</f>
        <v>#VALUE!</v>
      </c>
    </row>
    <row r="654" spans="2:40" x14ac:dyDescent="0.25">
      <c r="B654" s="326" t="str">
        <f t="shared" si="412"/>
        <v/>
      </c>
      <c r="C654" s="326" t="str">
        <f t="shared" si="413"/>
        <v/>
      </c>
      <c r="D654" s="326" t="str">
        <f t="shared" si="414"/>
        <v/>
      </c>
      <c r="E654" s="326" t="str">
        <f t="shared" si="410"/>
        <v xml:space="preserve"> </v>
      </c>
      <c r="F654" s="326" t="str">
        <f t="shared" si="415"/>
        <v/>
      </c>
      <c r="G654" s="326" t="str">
        <f t="shared" si="416"/>
        <v/>
      </c>
      <c r="H654" s="311"/>
      <c r="I654" s="326" t="str">
        <f t="shared" si="417"/>
        <v/>
      </c>
      <c r="J654" s="326">
        <f t="shared" si="409"/>
        <v>42.18</v>
      </c>
      <c r="K654" s="333" t="str">
        <f t="shared" si="418"/>
        <v/>
      </c>
      <c r="L654" s="321" t="str">
        <f t="shared" si="419"/>
        <v/>
      </c>
      <c r="M654" s="321" t="str">
        <f t="shared" si="420"/>
        <v/>
      </c>
      <c r="N654" s="326" t="str">
        <f t="shared" si="421"/>
        <v/>
      </c>
      <c r="O654" s="326" t="str">
        <f t="shared" si="422"/>
        <v/>
      </c>
      <c r="P654" s="330"/>
      <c r="Q654" s="326"/>
      <c r="R654" s="276" t="str">
        <f>IF(H654&gt;0, rate1(1,$L$52,$L$51,$L$54,L654,$L$53,$L$50,P654),"")</f>
        <v/>
      </c>
      <c r="S654" s="321"/>
      <c r="T654" s="321"/>
      <c r="U654" s="326"/>
      <c r="V654" s="334"/>
      <c r="W654" s="326"/>
      <c r="X654" s="326"/>
      <c r="Y654" s="326"/>
      <c r="Z654" s="107" t="str">
        <f>IF(H654&gt;0, rate1(1,$L$52,$L$51,$L$54,U654,$L$53,$L$50,Y654),"")</f>
        <v/>
      </c>
      <c r="AA654" s="334" t="str">
        <f t="shared" si="423"/>
        <v/>
      </c>
      <c r="AB654" s="334" t="str">
        <f t="shared" si="424"/>
        <v/>
      </c>
      <c r="AC654" s="326" t="str">
        <f t="shared" si="425"/>
        <v/>
      </c>
      <c r="AD654" s="326" t="str">
        <f t="shared" si="426"/>
        <v/>
      </c>
      <c r="AE654" s="326" t="str">
        <f t="shared" si="427"/>
        <v/>
      </c>
      <c r="AF654" s="326" t="str">
        <f t="shared" si="428"/>
        <v/>
      </c>
      <c r="AG654" s="326" t="str">
        <f t="shared" si="429"/>
        <v/>
      </c>
      <c r="AH654" s="326" t="str">
        <f t="shared" si="430"/>
        <v/>
      </c>
      <c r="AI654" s="326" t="str">
        <f t="shared" si="431"/>
        <v/>
      </c>
      <c r="AJ654" s="326" t="str">
        <f t="shared" si="432"/>
        <v/>
      </c>
      <c r="AK654" s="335" t="str">
        <f t="shared" si="433"/>
        <v/>
      </c>
      <c r="AL654" s="41" t="str">
        <f t="shared" si="411"/>
        <v/>
      </c>
      <c r="AM654" s="8" t="e" cm="1">
        <f t="array" ref="AM654">Balance($B$8,$B$11,$B$12,$H$7,B654,AK654,AL654)</f>
        <v>#VALUE!</v>
      </c>
      <c r="AN654" s="8" t="e" cm="1">
        <f t="array" ref="AN654">getStorageByWaterLevel(B653)</f>
        <v>#VALUE!</v>
      </c>
    </row>
    <row r="655" spans="2:40" x14ac:dyDescent="0.25">
      <c r="B655" s="326" t="str">
        <f t="shared" si="412"/>
        <v/>
      </c>
      <c r="C655" s="326" t="str">
        <f t="shared" si="413"/>
        <v/>
      </c>
      <c r="D655" s="326" t="str">
        <f t="shared" si="414"/>
        <v/>
      </c>
      <c r="E655" s="326" t="str">
        <f t="shared" si="410"/>
        <v xml:space="preserve"> </v>
      </c>
      <c r="F655" s="326" t="str">
        <f t="shared" si="415"/>
        <v/>
      </c>
      <c r="G655" s="326" t="str">
        <f t="shared" si="416"/>
        <v/>
      </c>
      <c r="H655" s="311"/>
      <c r="I655" s="326" t="str">
        <f t="shared" si="417"/>
        <v/>
      </c>
      <c r="J655" s="326">
        <f t="shared" si="409"/>
        <v>42.18</v>
      </c>
      <c r="K655" s="333" t="str">
        <f t="shared" si="418"/>
        <v/>
      </c>
      <c r="L655" s="321" t="str">
        <f t="shared" si="419"/>
        <v/>
      </c>
      <c r="M655" s="321" t="str">
        <f t="shared" si="420"/>
        <v/>
      </c>
      <c r="N655" s="326" t="str">
        <f t="shared" si="421"/>
        <v/>
      </c>
      <c r="O655" s="326" t="str">
        <f t="shared" si="422"/>
        <v/>
      </c>
      <c r="P655" s="330"/>
      <c r="Q655" s="326"/>
      <c r="R655" s="276" t="str">
        <f>IF(H655&gt;0, rate1(1,$L$52,$L$51,$L$54,L655,$L$53,$L$50,P655),"")</f>
        <v/>
      </c>
      <c r="S655" s="321"/>
      <c r="T655" s="321"/>
      <c r="U655" s="326"/>
      <c r="V655" s="334"/>
      <c r="W655" s="326"/>
      <c r="X655" s="326"/>
      <c r="Y655" s="326"/>
      <c r="Z655" s="107" t="str">
        <f>IF(H655&gt;0, rate1(1,$L$52,$L$51,$L$54,U655,$L$53,$L$50,Y655),"")</f>
        <v/>
      </c>
      <c r="AA655" s="334" t="str">
        <f t="shared" si="423"/>
        <v/>
      </c>
      <c r="AB655" s="334" t="str">
        <f t="shared" si="424"/>
        <v/>
      </c>
      <c r="AC655" s="326" t="str">
        <f t="shared" si="425"/>
        <v/>
      </c>
      <c r="AD655" s="326" t="str">
        <f t="shared" si="426"/>
        <v/>
      </c>
      <c r="AE655" s="326" t="str">
        <f t="shared" si="427"/>
        <v/>
      </c>
      <c r="AF655" s="326" t="str">
        <f t="shared" si="428"/>
        <v/>
      </c>
      <c r="AG655" s="326" t="str">
        <f t="shared" si="429"/>
        <v/>
      </c>
      <c r="AH655" s="326" t="str">
        <f t="shared" si="430"/>
        <v/>
      </c>
      <c r="AI655" s="326" t="str">
        <f t="shared" si="431"/>
        <v/>
      </c>
      <c r="AJ655" s="326" t="str">
        <f t="shared" si="432"/>
        <v/>
      </c>
      <c r="AK655" s="335" t="str">
        <f t="shared" si="433"/>
        <v/>
      </c>
      <c r="AL655" s="41" t="str">
        <f t="shared" si="411"/>
        <v/>
      </c>
      <c r="AM655" s="8" t="e" cm="1">
        <f t="array" ref="AM655">Balance($B$8,$B$11,$B$12,$H$7,B655,AK655,AL655)</f>
        <v>#VALUE!</v>
      </c>
      <c r="AN655" s="8" t="e" cm="1">
        <f t="array" ref="AN655">getStorageByWaterLevel(B654)</f>
        <v>#VALUE!</v>
      </c>
    </row>
    <row r="656" spans="2:40" x14ac:dyDescent="0.25">
      <c r="B656" s="326" t="str">
        <f t="shared" si="412"/>
        <v/>
      </c>
      <c r="C656" s="326" t="str">
        <f t="shared" si="413"/>
        <v/>
      </c>
      <c r="D656" s="326" t="str">
        <f t="shared" si="414"/>
        <v/>
      </c>
      <c r="E656" s="326" t="str">
        <f t="shared" si="410"/>
        <v xml:space="preserve"> </v>
      </c>
      <c r="F656" s="326" t="str">
        <f t="shared" si="415"/>
        <v/>
      </c>
      <c r="G656" s="326" t="str">
        <f t="shared" si="416"/>
        <v/>
      </c>
      <c r="H656" s="311"/>
      <c r="I656" s="326" t="str">
        <f t="shared" si="417"/>
        <v/>
      </c>
      <c r="J656" s="326">
        <f t="shared" si="409"/>
        <v>42.18</v>
      </c>
      <c r="K656" s="333" t="str">
        <f t="shared" si="418"/>
        <v/>
      </c>
      <c r="L656" s="321" t="str">
        <f t="shared" si="419"/>
        <v/>
      </c>
      <c r="M656" s="321" t="str">
        <f t="shared" si="420"/>
        <v/>
      </c>
      <c r="N656" s="326" t="str">
        <f t="shared" si="421"/>
        <v/>
      </c>
      <c r="O656" s="326" t="str">
        <f t="shared" si="422"/>
        <v/>
      </c>
      <c r="P656" s="330"/>
      <c r="Q656" s="326"/>
      <c r="R656" s="276" t="str">
        <f>IF(H656&gt;0, rate1(1,$L$52,$L$51,$L$54,L656,$L$53,$L$50,P656),"")</f>
        <v/>
      </c>
      <c r="S656" s="321"/>
      <c r="T656" s="321"/>
      <c r="U656" s="326"/>
      <c r="V656" s="334"/>
      <c r="W656" s="326"/>
      <c r="X656" s="326"/>
      <c r="Y656" s="326"/>
      <c r="Z656" s="107" t="str">
        <f>IF(H656&gt;0, rate1(1,$L$52,$L$51,$L$54,U656,$L$53,$L$50,Y656),"")</f>
        <v/>
      </c>
      <c r="AA656" s="334" t="str">
        <f t="shared" si="423"/>
        <v/>
      </c>
      <c r="AB656" s="334" t="str">
        <f t="shared" si="424"/>
        <v/>
      </c>
      <c r="AC656" s="326" t="str">
        <f t="shared" si="425"/>
        <v/>
      </c>
      <c r="AD656" s="326" t="str">
        <f t="shared" si="426"/>
        <v/>
      </c>
      <c r="AE656" s="326" t="str">
        <f t="shared" si="427"/>
        <v/>
      </c>
      <c r="AF656" s="326" t="str">
        <f t="shared" si="428"/>
        <v/>
      </c>
      <c r="AG656" s="326" t="str">
        <f t="shared" si="429"/>
        <v/>
      </c>
      <c r="AH656" s="326" t="str">
        <f t="shared" si="430"/>
        <v/>
      </c>
      <c r="AI656" s="326" t="str">
        <f t="shared" si="431"/>
        <v/>
      </c>
      <c r="AJ656" s="326" t="str">
        <f t="shared" si="432"/>
        <v/>
      </c>
      <c r="AK656" s="335" t="str">
        <f t="shared" si="433"/>
        <v/>
      </c>
      <c r="AL656" s="41" t="str">
        <f t="shared" si="411"/>
        <v/>
      </c>
      <c r="AM656" s="8" t="e" cm="1">
        <f t="array" ref="AM656">Balance($B$8,$B$11,$B$12,$H$7,B656,AK656,AL656)</f>
        <v>#VALUE!</v>
      </c>
      <c r="AN656" s="8" t="e" cm="1">
        <f t="array" ref="AN656">getStorageByWaterLevel(B655)</f>
        <v>#VALUE!</v>
      </c>
    </row>
    <row r="657" spans="2:40" x14ac:dyDescent="0.25">
      <c r="B657" s="326" t="str">
        <f t="shared" si="412"/>
        <v/>
      </c>
      <c r="C657" s="326" t="str">
        <f t="shared" si="413"/>
        <v/>
      </c>
      <c r="D657" s="326" t="str">
        <f t="shared" si="414"/>
        <v/>
      </c>
      <c r="E657" s="326" t="str">
        <f t="shared" si="410"/>
        <v xml:space="preserve"> </v>
      </c>
      <c r="F657" s="326" t="str">
        <f t="shared" si="415"/>
        <v/>
      </c>
      <c r="G657" s="326" t="str">
        <f t="shared" si="416"/>
        <v/>
      </c>
      <c r="H657" s="311"/>
      <c r="I657" s="326" t="str">
        <f t="shared" si="417"/>
        <v/>
      </c>
      <c r="J657" s="326">
        <f t="shared" si="409"/>
        <v>42.18</v>
      </c>
      <c r="K657" s="333" t="str">
        <f t="shared" si="418"/>
        <v/>
      </c>
      <c r="L657" s="321" t="str">
        <f t="shared" si="419"/>
        <v/>
      </c>
      <c r="M657" s="321" t="str">
        <f t="shared" si="420"/>
        <v/>
      </c>
      <c r="N657" s="326" t="str">
        <f t="shared" si="421"/>
        <v/>
      </c>
      <c r="O657" s="326" t="str">
        <f t="shared" si="422"/>
        <v/>
      </c>
      <c r="P657" s="330"/>
      <c r="Q657" s="326"/>
      <c r="R657" s="276" t="str">
        <f>IF(H657&gt;0, rate1(1,$L$52,$L$51,$L$54,L657,$L$53,$L$50,P657),"")</f>
        <v/>
      </c>
      <c r="S657" s="321"/>
      <c r="T657" s="321"/>
      <c r="U657" s="326"/>
      <c r="V657" s="334"/>
      <c r="W657" s="326"/>
      <c r="X657" s="326"/>
      <c r="Y657" s="326"/>
      <c r="Z657" s="107" t="str">
        <f>IF(H657&gt;0, rate1(1,$L$52,$L$51,$L$54,U657,$L$53,$L$50,Y657),"")</f>
        <v/>
      </c>
      <c r="AA657" s="334" t="str">
        <f t="shared" si="423"/>
        <v/>
      </c>
      <c r="AB657" s="334" t="str">
        <f t="shared" si="424"/>
        <v/>
      </c>
      <c r="AC657" s="326" t="str">
        <f t="shared" si="425"/>
        <v/>
      </c>
      <c r="AD657" s="326" t="str">
        <f t="shared" si="426"/>
        <v/>
      </c>
      <c r="AE657" s="326" t="str">
        <f t="shared" si="427"/>
        <v/>
      </c>
      <c r="AF657" s="326" t="str">
        <f t="shared" si="428"/>
        <v/>
      </c>
      <c r="AG657" s="326" t="str">
        <f t="shared" si="429"/>
        <v/>
      </c>
      <c r="AH657" s="326" t="str">
        <f t="shared" si="430"/>
        <v/>
      </c>
      <c r="AI657" s="326" t="str">
        <f t="shared" si="431"/>
        <v/>
      </c>
      <c r="AJ657" s="326" t="str">
        <f t="shared" si="432"/>
        <v/>
      </c>
      <c r="AK657" s="335" t="str">
        <f t="shared" si="433"/>
        <v/>
      </c>
      <c r="AL657" s="41" t="str">
        <f t="shared" si="411"/>
        <v/>
      </c>
      <c r="AM657" s="8" t="e" cm="1">
        <f t="array" ref="AM657">Balance($B$8,$B$11,$B$12,$H$7,B657,AK657,AL657)</f>
        <v>#VALUE!</v>
      </c>
      <c r="AN657" s="8" t="e" cm="1">
        <f t="array" ref="AN657">getStorageByWaterLevel(B656)</f>
        <v>#VALUE!</v>
      </c>
    </row>
    <row r="658" spans="2:40" x14ac:dyDescent="0.25">
      <c r="B658" s="326" t="str">
        <f t="shared" si="412"/>
        <v/>
      </c>
      <c r="C658" s="326" t="str">
        <f t="shared" si="413"/>
        <v/>
      </c>
      <c r="D658" s="326" t="str">
        <f t="shared" si="414"/>
        <v/>
      </c>
      <c r="E658" s="326" t="str">
        <f t="shared" si="410"/>
        <v xml:space="preserve"> </v>
      </c>
      <c r="F658" s="326" t="str">
        <f t="shared" si="415"/>
        <v/>
      </c>
      <c r="G658" s="326" t="str">
        <f t="shared" si="416"/>
        <v/>
      </c>
      <c r="H658" s="311"/>
      <c r="I658" s="326" t="str">
        <f t="shared" si="417"/>
        <v/>
      </c>
      <c r="J658" s="326">
        <f t="shared" si="409"/>
        <v>42.18</v>
      </c>
      <c r="K658" s="333" t="str">
        <f t="shared" si="418"/>
        <v/>
      </c>
      <c r="L658" s="321" t="str">
        <f t="shared" si="419"/>
        <v/>
      </c>
      <c r="M658" s="321" t="str">
        <f t="shared" si="420"/>
        <v/>
      </c>
      <c r="N658" s="326" t="str">
        <f t="shared" si="421"/>
        <v/>
      </c>
      <c r="O658" s="326" t="str">
        <f t="shared" si="422"/>
        <v/>
      </c>
      <c r="P658" s="330"/>
      <c r="Q658" s="326"/>
      <c r="R658" s="276" t="str">
        <f>IF(H658&gt;0, rate1(1,$L$52,$L$51,$L$54,L658,$L$53,$L$50,P658),"")</f>
        <v/>
      </c>
      <c r="S658" s="321"/>
      <c r="T658" s="321"/>
      <c r="U658" s="326"/>
      <c r="V658" s="334"/>
      <c r="W658" s="326"/>
      <c r="X658" s="326"/>
      <c r="Y658" s="326"/>
      <c r="Z658" s="107" t="str">
        <f>IF(H658&gt;0, rate1(1,$L$52,$L$51,$L$54,U658,$L$53,$L$50,Y658),"")</f>
        <v/>
      </c>
      <c r="AA658" s="334" t="str">
        <f t="shared" si="423"/>
        <v/>
      </c>
      <c r="AB658" s="334" t="str">
        <f t="shared" si="424"/>
        <v/>
      </c>
      <c r="AC658" s="326" t="str">
        <f t="shared" si="425"/>
        <v/>
      </c>
      <c r="AD658" s="326" t="str">
        <f t="shared" si="426"/>
        <v/>
      </c>
      <c r="AE658" s="326" t="str">
        <f t="shared" si="427"/>
        <v/>
      </c>
      <c r="AF658" s="326" t="str">
        <f t="shared" si="428"/>
        <v/>
      </c>
      <c r="AG658" s="326" t="str">
        <f t="shared" si="429"/>
        <v/>
      </c>
      <c r="AH658" s="326" t="str">
        <f t="shared" si="430"/>
        <v/>
      </c>
      <c r="AI658" s="326" t="str">
        <f t="shared" si="431"/>
        <v/>
      </c>
      <c r="AJ658" s="326" t="str">
        <f t="shared" si="432"/>
        <v/>
      </c>
      <c r="AK658" s="335" t="str">
        <f t="shared" si="433"/>
        <v/>
      </c>
      <c r="AL658" s="41" t="str">
        <f t="shared" si="411"/>
        <v/>
      </c>
      <c r="AM658" s="8" t="e" cm="1">
        <f t="array" ref="AM658">Balance($B$8,$B$11,$B$12,$H$7,B658,AK658,AL658)</f>
        <v>#VALUE!</v>
      </c>
      <c r="AN658" s="8" t="e" cm="1">
        <f t="array" ref="AN658">getStorageByWaterLevel(B657)</f>
        <v>#VALUE!</v>
      </c>
    </row>
    <row r="659" spans="2:40" x14ac:dyDescent="0.25">
      <c r="B659" s="326" t="str">
        <f t="shared" si="412"/>
        <v/>
      </c>
      <c r="C659" s="326" t="str">
        <f t="shared" si="413"/>
        <v/>
      </c>
      <c r="D659" s="326" t="str">
        <f t="shared" si="414"/>
        <v/>
      </c>
      <c r="E659" s="326" t="str">
        <f t="shared" si="410"/>
        <v xml:space="preserve"> </v>
      </c>
      <c r="F659" s="326" t="str">
        <f t="shared" si="415"/>
        <v/>
      </c>
      <c r="G659" s="326" t="str">
        <f t="shared" si="416"/>
        <v/>
      </c>
      <c r="H659" s="311"/>
      <c r="I659" s="326" t="str">
        <f t="shared" si="417"/>
        <v/>
      </c>
      <c r="J659" s="326">
        <f t="shared" si="409"/>
        <v>42.18</v>
      </c>
      <c r="K659" s="333" t="str">
        <f t="shared" si="418"/>
        <v/>
      </c>
      <c r="L659" s="321" t="str">
        <f t="shared" si="419"/>
        <v/>
      </c>
      <c r="M659" s="321" t="str">
        <f t="shared" si="420"/>
        <v/>
      </c>
      <c r="N659" s="326" t="str">
        <f t="shared" si="421"/>
        <v/>
      </c>
      <c r="O659" s="326" t="str">
        <f t="shared" si="422"/>
        <v/>
      </c>
      <c r="P659" s="330"/>
      <c r="Q659" s="326"/>
      <c r="R659" s="276" t="str">
        <f>IF(H659&gt;0, rate1(1,$L$52,$L$51,$L$54,L659,$L$53,$L$50,P659),"")</f>
        <v/>
      </c>
      <c r="S659" s="321"/>
      <c r="T659" s="321"/>
      <c r="U659" s="326"/>
      <c r="V659" s="334"/>
      <c r="W659" s="326"/>
      <c r="X659" s="326"/>
      <c r="Y659" s="326"/>
      <c r="Z659" s="107" t="str">
        <f>IF(H659&gt;0, rate1(1,$L$52,$L$51,$L$54,U659,$L$53,$L$50,Y659),"")</f>
        <v/>
      </c>
      <c r="AA659" s="334" t="str">
        <f t="shared" si="423"/>
        <v/>
      </c>
      <c r="AB659" s="334" t="str">
        <f t="shared" si="424"/>
        <v/>
      </c>
      <c r="AC659" s="326" t="str">
        <f t="shared" si="425"/>
        <v/>
      </c>
      <c r="AD659" s="326" t="str">
        <f t="shared" si="426"/>
        <v/>
      </c>
      <c r="AE659" s="326" t="str">
        <f t="shared" si="427"/>
        <v/>
      </c>
      <c r="AF659" s="326" t="str">
        <f t="shared" si="428"/>
        <v/>
      </c>
      <c r="AG659" s="326" t="str">
        <f t="shared" si="429"/>
        <v/>
      </c>
      <c r="AH659" s="326" t="str">
        <f t="shared" si="430"/>
        <v/>
      </c>
      <c r="AI659" s="326" t="str">
        <f t="shared" si="431"/>
        <v/>
      </c>
      <c r="AJ659" s="326" t="str">
        <f t="shared" si="432"/>
        <v/>
      </c>
      <c r="AK659" s="335" t="str">
        <f t="shared" si="433"/>
        <v/>
      </c>
      <c r="AL659" s="41" t="str">
        <f t="shared" si="411"/>
        <v/>
      </c>
      <c r="AM659" s="8" t="e" cm="1">
        <f t="array" ref="AM659">Balance($B$8,$B$11,$B$12,$H$7,B659,AK659,AL659)</f>
        <v>#VALUE!</v>
      </c>
      <c r="AN659" s="8" t="e" cm="1">
        <f t="array" ref="AN659">getStorageByWaterLevel(B658)</f>
        <v>#VALUE!</v>
      </c>
    </row>
    <row r="660" spans="2:40" x14ac:dyDescent="0.25">
      <c r="B660" s="326" t="str">
        <f t="shared" si="412"/>
        <v/>
      </c>
      <c r="C660" s="326" t="str">
        <f t="shared" si="413"/>
        <v/>
      </c>
      <c r="D660" s="326" t="str">
        <f t="shared" si="414"/>
        <v/>
      </c>
      <c r="E660" s="326" t="str">
        <f t="shared" si="410"/>
        <v xml:space="preserve"> </v>
      </c>
      <c r="F660" s="326" t="str">
        <f t="shared" si="415"/>
        <v/>
      </c>
      <c r="G660" s="326" t="str">
        <f t="shared" si="416"/>
        <v/>
      </c>
      <c r="H660" s="311"/>
      <c r="I660" s="326" t="str">
        <f t="shared" si="417"/>
        <v/>
      </c>
      <c r="J660" s="326">
        <f t="shared" si="409"/>
        <v>42.18</v>
      </c>
      <c r="K660" s="333" t="str">
        <f t="shared" si="418"/>
        <v/>
      </c>
      <c r="L660" s="321" t="str">
        <f t="shared" si="419"/>
        <v/>
      </c>
      <c r="M660" s="321" t="str">
        <f t="shared" si="420"/>
        <v/>
      </c>
      <c r="N660" s="326" t="str">
        <f t="shared" si="421"/>
        <v/>
      </c>
      <c r="O660" s="326" t="str">
        <f t="shared" si="422"/>
        <v/>
      </c>
      <c r="P660" s="330"/>
      <c r="Q660" s="326"/>
      <c r="R660" s="276" t="str">
        <f>IF(H660&gt;0, rate1(1,$L$52,$L$51,$L$54,L660,$L$53,$L$50,P660),"")</f>
        <v/>
      </c>
      <c r="S660" s="321"/>
      <c r="T660" s="321"/>
      <c r="U660" s="326"/>
      <c r="V660" s="334"/>
      <c r="W660" s="326"/>
      <c r="X660" s="326"/>
      <c r="Y660" s="326"/>
      <c r="Z660" s="107" t="str">
        <f>IF(H660&gt;0, rate1(1,$L$52,$L$51,$L$54,U660,$L$53,$L$50,Y660),"")</f>
        <v/>
      </c>
      <c r="AA660" s="334" t="str">
        <f t="shared" si="423"/>
        <v/>
      </c>
      <c r="AB660" s="334" t="str">
        <f t="shared" si="424"/>
        <v/>
      </c>
      <c r="AC660" s="326" t="str">
        <f t="shared" si="425"/>
        <v/>
      </c>
      <c r="AD660" s="326" t="str">
        <f t="shared" si="426"/>
        <v/>
      </c>
      <c r="AE660" s="326" t="str">
        <f t="shared" si="427"/>
        <v/>
      </c>
      <c r="AF660" s="326" t="str">
        <f t="shared" si="428"/>
        <v/>
      </c>
      <c r="AG660" s="326" t="str">
        <f t="shared" si="429"/>
        <v/>
      </c>
      <c r="AH660" s="326" t="str">
        <f t="shared" si="430"/>
        <v/>
      </c>
      <c r="AI660" s="326" t="str">
        <f t="shared" si="431"/>
        <v/>
      </c>
      <c r="AJ660" s="326" t="str">
        <f t="shared" si="432"/>
        <v/>
      </c>
      <c r="AK660" s="335" t="str">
        <f t="shared" si="433"/>
        <v/>
      </c>
      <c r="AL660" s="41" t="str">
        <f t="shared" si="411"/>
        <v/>
      </c>
      <c r="AM660" s="8" t="e" cm="1">
        <f t="array" ref="AM660">Balance($B$8,$B$11,$B$12,$H$7,B660,AK660,AL660)</f>
        <v>#VALUE!</v>
      </c>
      <c r="AN660" s="8" t="e" cm="1">
        <f t="array" ref="AN660">getStorageByWaterLevel(B659)</f>
        <v>#VALUE!</v>
      </c>
    </row>
    <row r="661" spans="2:40" x14ac:dyDescent="0.25">
      <c r="B661" s="326" t="str">
        <f t="shared" si="412"/>
        <v/>
      </c>
      <c r="C661" s="326" t="str">
        <f t="shared" si="413"/>
        <v/>
      </c>
      <c r="D661" s="326" t="str">
        <f t="shared" si="414"/>
        <v/>
      </c>
      <c r="E661" s="326" t="str">
        <f t="shared" si="410"/>
        <v xml:space="preserve"> </v>
      </c>
      <c r="F661" s="326" t="str">
        <f t="shared" si="415"/>
        <v/>
      </c>
      <c r="G661" s="326" t="str">
        <f t="shared" si="416"/>
        <v/>
      </c>
      <c r="H661" s="311"/>
      <c r="I661" s="326" t="str">
        <f t="shared" si="417"/>
        <v/>
      </c>
      <c r="J661" s="326">
        <f t="shared" si="409"/>
        <v>42.18</v>
      </c>
      <c r="K661" s="333" t="str">
        <f t="shared" si="418"/>
        <v/>
      </c>
      <c r="L661" s="321" t="str">
        <f t="shared" si="419"/>
        <v/>
      </c>
      <c r="M661" s="321" t="str">
        <f t="shared" si="420"/>
        <v/>
      </c>
      <c r="N661" s="326" t="str">
        <f t="shared" si="421"/>
        <v/>
      </c>
      <c r="O661" s="326" t="str">
        <f t="shared" si="422"/>
        <v/>
      </c>
      <c r="P661" s="330"/>
      <c r="Q661" s="326"/>
      <c r="R661" s="276" t="str">
        <f>IF(H661&gt;0, rate1(1,$L$52,$L$51,$L$54,L661,$L$53,$L$50,P661),"")</f>
        <v/>
      </c>
      <c r="S661" s="321"/>
      <c r="T661" s="321"/>
      <c r="U661" s="326"/>
      <c r="V661" s="334"/>
      <c r="W661" s="326"/>
      <c r="X661" s="326"/>
      <c r="Y661" s="326"/>
      <c r="Z661" s="107" t="str">
        <f>IF(H661&gt;0, rate1(1,$L$52,$L$51,$L$54,U661,$L$53,$L$50,Y661),"")</f>
        <v/>
      </c>
      <c r="AA661" s="334" t="str">
        <f t="shared" si="423"/>
        <v/>
      </c>
      <c r="AB661" s="334" t="str">
        <f t="shared" si="424"/>
        <v/>
      </c>
      <c r="AC661" s="326" t="str">
        <f t="shared" si="425"/>
        <v/>
      </c>
      <c r="AD661" s="326" t="str">
        <f t="shared" si="426"/>
        <v/>
      </c>
      <c r="AE661" s="326" t="str">
        <f t="shared" si="427"/>
        <v/>
      </c>
      <c r="AF661" s="326" t="str">
        <f t="shared" si="428"/>
        <v/>
      </c>
      <c r="AG661" s="326" t="str">
        <f t="shared" si="429"/>
        <v/>
      </c>
      <c r="AH661" s="326" t="str">
        <f t="shared" si="430"/>
        <v/>
      </c>
      <c r="AI661" s="326" t="str">
        <f t="shared" si="431"/>
        <v/>
      </c>
      <c r="AJ661" s="326" t="str">
        <f t="shared" si="432"/>
        <v/>
      </c>
      <c r="AK661" s="335" t="str">
        <f t="shared" si="433"/>
        <v/>
      </c>
      <c r="AL661" s="41" t="str">
        <f t="shared" si="411"/>
        <v/>
      </c>
      <c r="AM661" s="8" t="e" cm="1">
        <f t="array" ref="AM661">Balance($B$8,$B$11,$B$12,$H$7,B661,AK661,AL661)</f>
        <v>#VALUE!</v>
      </c>
      <c r="AN661" s="8" t="e" cm="1">
        <f t="array" ref="AN661">getStorageByWaterLevel(B660)</f>
        <v>#VALUE!</v>
      </c>
    </row>
    <row r="662" spans="2:40" x14ac:dyDescent="0.25">
      <c r="B662" s="326" t="str">
        <f t="shared" si="412"/>
        <v/>
      </c>
      <c r="C662" s="326" t="str">
        <f t="shared" si="413"/>
        <v/>
      </c>
      <c r="D662" s="326" t="str">
        <f t="shared" si="414"/>
        <v/>
      </c>
      <c r="E662" s="326" t="str">
        <f t="shared" si="410"/>
        <v xml:space="preserve"> </v>
      </c>
      <c r="F662" s="326" t="str">
        <f t="shared" si="415"/>
        <v/>
      </c>
      <c r="G662" s="326" t="str">
        <f t="shared" si="416"/>
        <v/>
      </c>
      <c r="H662" s="311"/>
      <c r="I662" s="326" t="str">
        <f t="shared" si="417"/>
        <v/>
      </c>
      <c r="J662" s="326">
        <f t="shared" si="409"/>
        <v>42.18</v>
      </c>
      <c r="K662" s="333" t="str">
        <f t="shared" si="418"/>
        <v/>
      </c>
      <c r="L662" s="321" t="str">
        <f t="shared" si="419"/>
        <v/>
      </c>
      <c r="M662" s="321" t="str">
        <f t="shared" si="420"/>
        <v/>
      </c>
      <c r="N662" s="326" t="str">
        <f t="shared" si="421"/>
        <v/>
      </c>
      <c r="O662" s="326" t="str">
        <f t="shared" si="422"/>
        <v/>
      </c>
      <c r="P662" s="330"/>
      <c r="Q662" s="326"/>
      <c r="R662" s="276" t="str">
        <f>IF(H662&gt;0, rate1(1,$L$52,$L$51,$L$54,L662,$L$53,$L$50,P662),"")</f>
        <v/>
      </c>
      <c r="S662" s="321"/>
      <c r="T662" s="321"/>
      <c r="U662" s="326"/>
      <c r="V662" s="334"/>
      <c r="W662" s="326"/>
      <c r="X662" s="326"/>
      <c r="Y662" s="326"/>
      <c r="Z662" s="107" t="str">
        <f>IF(H662&gt;0, rate1(1,$L$52,$L$51,$L$54,U662,$L$53,$L$50,Y662),"")</f>
        <v/>
      </c>
      <c r="AA662" s="334" t="str">
        <f t="shared" si="423"/>
        <v/>
      </c>
      <c r="AB662" s="334" t="str">
        <f t="shared" si="424"/>
        <v/>
      </c>
      <c r="AC662" s="326" t="str">
        <f t="shared" si="425"/>
        <v/>
      </c>
      <c r="AD662" s="326" t="str">
        <f t="shared" si="426"/>
        <v/>
      </c>
      <c r="AE662" s="326" t="str">
        <f t="shared" si="427"/>
        <v/>
      </c>
      <c r="AF662" s="326" t="str">
        <f t="shared" si="428"/>
        <v/>
      </c>
      <c r="AG662" s="326" t="str">
        <f t="shared" si="429"/>
        <v/>
      </c>
      <c r="AH662" s="326" t="str">
        <f t="shared" si="430"/>
        <v/>
      </c>
      <c r="AI662" s="326" t="str">
        <f t="shared" si="431"/>
        <v/>
      </c>
      <c r="AJ662" s="326" t="str">
        <f t="shared" si="432"/>
        <v/>
      </c>
      <c r="AK662" s="335" t="str">
        <f t="shared" si="433"/>
        <v/>
      </c>
      <c r="AL662" s="41" t="str">
        <f t="shared" si="411"/>
        <v/>
      </c>
      <c r="AM662" s="8" t="e" cm="1">
        <f t="array" ref="AM662">Balance($B$8,$B$11,$B$12,$H$7,B662,AK662,AL662)</f>
        <v>#VALUE!</v>
      </c>
      <c r="AN662" s="8" t="e" cm="1">
        <f t="array" ref="AN662">getStorageByWaterLevel(B661)</f>
        <v>#VALUE!</v>
      </c>
    </row>
    <row r="663" spans="2:40" x14ac:dyDescent="0.25">
      <c r="B663" s="326" t="str">
        <f t="shared" si="412"/>
        <v/>
      </c>
      <c r="C663" s="326" t="str">
        <f t="shared" si="413"/>
        <v/>
      </c>
      <c r="D663" s="326" t="str">
        <f t="shared" si="414"/>
        <v/>
      </c>
      <c r="E663" s="326" t="str">
        <f t="shared" si="410"/>
        <v xml:space="preserve"> </v>
      </c>
      <c r="F663" s="326" t="str">
        <f t="shared" si="415"/>
        <v/>
      </c>
      <c r="G663" s="326" t="str">
        <f t="shared" si="416"/>
        <v/>
      </c>
      <c r="H663" s="311"/>
      <c r="I663" s="326" t="str">
        <f t="shared" si="417"/>
        <v/>
      </c>
      <c r="J663" s="326">
        <f t="shared" si="409"/>
        <v>42.18</v>
      </c>
      <c r="K663" s="333" t="str">
        <f t="shared" si="418"/>
        <v/>
      </c>
      <c r="L663" s="321" t="str">
        <f t="shared" si="419"/>
        <v/>
      </c>
      <c r="M663" s="321" t="str">
        <f t="shared" si="420"/>
        <v/>
      </c>
      <c r="N663" s="326" t="str">
        <f t="shared" si="421"/>
        <v/>
      </c>
      <c r="O663" s="326" t="str">
        <f t="shared" si="422"/>
        <v/>
      </c>
      <c r="P663" s="330"/>
      <c r="Q663" s="326"/>
      <c r="R663" s="276" t="str">
        <f>IF(H663&gt;0, rate1(1,$L$52,$L$51,$L$54,L663,$L$53,$L$50,P663),"")</f>
        <v/>
      </c>
      <c r="S663" s="321"/>
      <c r="T663" s="321"/>
      <c r="U663" s="326"/>
      <c r="V663" s="334"/>
      <c r="W663" s="326"/>
      <c r="X663" s="326"/>
      <c r="Y663" s="326"/>
      <c r="Z663" s="107" t="str">
        <f>IF(H663&gt;0, rate1(1,$L$52,$L$51,$L$54,U663,$L$53,$L$50,Y663),"")</f>
        <v/>
      </c>
      <c r="AA663" s="334" t="str">
        <f t="shared" si="423"/>
        <v/>
      </c>
      <c r="AB663" s="334" t="str">
        <f t="shared" si="424"/>
        <v/>
      </c>
      <c r="AC663" s="326" t="str">
        <f t="shared" si="425"/>
        <v/>
      </c>
      <c r="AD663" s="326" t="str">
        <f t="shared" si="426"/>
        <v/>
      </c>
      <c r="AE663" s="326" t="str">
        <f t="shared" si="427"/>
        <v/>
      </c>
      <c r="AF663" s="326" t="str">
        <f t="shared" si="428"/>
        <v/>
      </c>
      <c r="AG663" s="326" t="str">
        <f t="shared" si="429"/>
        <v/>
      </c>
      <c r="AH663" s="326" t="str">
        <f t="shared" si="430"/>
        <v/>
      </c>
      <c r="AI663" s="326" t="str">
        <f t="shared" si="431"/>
        <v/>
      </c>
      <c r="AJ663" s="326" t="str">
        <f t="shared" si="432"/>
        <v/>
      </c>
      <c r="AK663" s="335" t="str">
        <f t="shared" si="433"/>
        <v/>
      </c>
      <c r="AL663" s="41" t="str">
        <f t="shared" si="411"/>
        <v/>
      </c>
      <c r="AM663" s="8" t="e" cm="1">
        <f t="array" ref="AM663">Balance($B$8,$B$11,$B$12,$H$7,B663,AK663,AL663)</f>
        <v>#VALUE!</v>
      </c>
      <c r="AN663" s="8" t="e" cm="1">
        <f t="array" ref="AN663">getStorageByWaterLevel(B662)</f>
        <v>#VALUE!</v>
      </c>
    </row>
    <row r="664" spans="2:40" x14ac:dyDescent="0.25">
      <c r="B664" s="326" t="str">
        <f t="shared" si="412"/>
        <v/>
      </c>
      <c r="C664" s="326" t="str">
        <f t="shared" si="413"/>
        <v/>
      </c>
      <c r="D664" s="326" t="str">
        <f t="shared" si="414"/>
        <v/>
      </c>
      <c r="E664" s="326" t="str">
        <f t="shared" si="410"/>
        <v xml:space="preserve"> </v>
      </c>
      <c r="F664" s="326" t="str">
        <f t="shared" si="415"/>
        <v/>
      </c>
      <c r="G664" s="326" t="str">
        <f t="shared" si="416"/>
        <v/>
      </c>
      <c r="H664" s="311"/>
      <c r="I664" s="326" t="str">
        <f t="shared" si="417"/>
        <v/>
      </c>
      <c r="J664" s="326">
        <f t="shared" si="409"/>
        <v>42.18</v>
      </c>
      <c r="K664" s="333" t="str">
        <f t="shared" si="418"/>
        <v/>
      </c>
      <c r="L664" s="321" t="str">
        <f t="shared" si="419"/>
        <v/>
      </c>
      <c r="M664" s="321" t="str">
        <f t="shared" si="420"/>
        <v/>
      </c>
      <c r="N664" s="326" t="str">
        <f t="shared" si="421"/>
        <v/>
      </c>
      <c r="O664" s="326" t="str">
        <f t="shared" si="422"/>
        <v/>
      </c>
      <c r="P664" s="330"/>
      <c r="Q664" s="326"/>
      <c r="R664" s="276" t="str">
        <f>IF(H664&gt;0, rate1(1,$L$52,$L$51,$L$54,L664,$L$53,$L$50,P664),"")</f>
        <v/>
      </c>
      <c r="S664" s="321"/>
      <c r="T664" s="321"/>
      <c r="U664" s="326"/>
      <c r="V664" s="334"/>
      <c r="W664" s="326"/>
      <c r="X664" s="326"/>
      <c r="Y664" s="326"/>
      <c r="Z664" s="107" t="str">
        <f>IF(H664&gt;0, rate1(1,$L$52,$L$51,$L$54,U664,$L$53,$L$50,Y664),"")</f>
        <v/>
      </c>
      <c r="AA664" s="334" t="str">
        <f t="shared" si="423"/>
        <v/>
      </c>
      <c r="AB664" s="334" t="str">
        <f t="shared" si="424"/>
        <v/>
      </c>
      <c r="AC664" s="326" t="str">
        <f t="shared" si="425"/>
        <v/>
      </c>
      <c r="AD664" s="326" t="str">
        <f t="shared" si="426"/>
        <v/>
      </c>
      <c r="AE664" s="326" t="str">
        <f t="shared" si="427"/>
        <v/>
      </c>
      <c r="AF664" s="326" t="str">
        <f t="shared" si="428"/>
        <v/>
      </c>
      <c r="AG664" s="326" t="str">
        <f t="shared" si="429"/>
        <v/>
      </c>
      <c r="AH664" s="326" t="str">
        <f t="shared" si="430"/>
        <v/>
      </c>
      <c r="AI664" s="326" t="str">
        <f t="shared" si="431"/>
        <v/>
      </c>
      <c r="AJ664" s="326" t="str">
        <f t="shared" si="432"/>
        <v/>
      </c>
      <c r="AK664" s="335" t="str">
        <f t="shared" si="433"/>
        <v/>
      </c>
      <c r="AL664" s="41" t="str">
        <f t="shared" si="411"/>
        <v/>
      </c>
      <c r="AM664" s="8" t="e" cm="1">
        <f t="array" ref="AM664">Balance($B$8,$B$11,$B$12,$H$7,B664,AK664,AL664)</f>
        <v>#VALUE!</v>
      </c>
      <c r="AN664" s="8" t="e" cm="1">
        <f t="array" ref="AN664">getStorageByWaterLevel(B663)</f>
        <v>#VALUE!</v>
      </c>
    </row>
    <row r="665" spans="2:40" x14ac:dyDescent="0.25">
      <c r="B665" s="326" t="str">
        <f t="shared" si="412"/>
        <v/>
      </c>
      <c r="C665" s="326" t="str">
        <f t="shared" si="413"/>
        <v/>
      </c>
      <c r="D665" s="326" t="str">
        <f t="shared" si="414"/>
        <v/>
      </c>
      <c r="E665" s="326" t="str">
        <f t="shared" si="410"/>
        <v xml:space="preserve"> </v>
      </c>
      <c r="F665" s="326" t="str">
        <f t="shared" si="415"/>
        <v/>
      </c>
      <c r="G665" s="326" t="str">
        <f t="shared" si="416"/>
        <v/>
      </c>
      <c r="H665" s="311"/>
      <c r="I665" s="326" t="str">
        <f t="shared" si="417"/>
        <v/>
      </c>
      <c r="J665" s="326">
        <f t="shared" si="409"/>
        <v>42.18</v>
      </c>
      <c r="K665" s="333" t="str">
        <f t="shared" si="418"/>
        <v/>
      </c>
      <c r="L665" s="321" t="str">
        <f t="shared" si="419"/>
        <v/>
      </c>
      <c r="M665" s="321" t="str">
        <f t="shared" si="420"/>
        <v/>
      </c>
      <c r="N665" s="326" t="str">
        <f t="shared" si="421"/>
        <v/>
      </c>
      <c r="O665" s="326" t="str">
        <f t="shared" si="422"/>
        <v/>
      </c>
      <c r="P665" s="330"/>
      <c r="Q665" s="326"/>
      <c r="R665" s="276" t="str">
        <f>IF(H665&gt;0, rate1(1,$L$52,$L$51,$L$54,L665,$L$53,$L$50,P665),"")</f>
        <v/>
      </c>
      <c r="S665" s="321"/>
      <c r="T665" s="321"/>
      <c r="U665" s="326"/>
      <c r="V665" s="334"/>
      <c r="W665" s="326"/>
      <c r="X665" s="326"/>
      <c r="Y665" s="326"/>
      <c r="Z665" s="107" t="str">
        <f>IF(H665&gt;0, rate1(1,$L$52,$L$51,$L$54,U665,$L$53,$L$50,Y665),"")</f>
        <v/>
      </c>
      <c r="AA665" s="334" t="str">
        <f t="shared" si="423"/>
        <v/>
      </c>
      <c r="AB665" s="334" t="str">
        <f t="shared" si="424"/>
        <v/>
      </c>
      <c r="AC665" s="326" t="str">
        <f t="shared" si="425"/>
        <v/>
      </c>
      <c r="AD665" s="326" t="str">
        <f t="shared" si="426"/>
        <v/>
      </c>
      <c r="AE665" s="326" t="str">
        <f t="shared" si="427"/>
        <v/>
      </c>
      <c r="AF665" s="326" t="str">
        <f t="shared" si="428"/>
        <v/>
      </c>
      <c r="AG665" s="326" t="str">
        <f t="shared" si="429"/>
        <v/>
      </c>
      <c r="AH665" s="326" t="str">
        <f t="shared" si="430"/>
        <v/>
      </c>
      <c r="AI665" s="326" t="str">
        <f t="shared" si="431"/>
        <v/>
      </c>
      <c r="AJ665" s="326" t="str">
        <f t="shared" si="432"/>
        <v/>
      </c>
      <c r="AK665" s="335" t="str">
        <f t="shared" si="433"/>
        <v/>
      </c>
      <c r="AL665" s="41" t="str">
        <f t="shared" si="411"/>
        <v/>
      </c>
      <c r="AM665" s="8" t="e" cm="1">
        <f t="array" ref="AM665">Balance($B$8,$B$11,$B$12,$H$7,B665,AK665,AL665)</f>
        <v>#VALUE!</v>
      </c>
      <c r="AN665" s="8" t="e" cm="1">
        <f t="array" ref="AN665">getStorageByWaterLevel(B664)</f>
        <v>#VALUE!</v>
      </c>
    </row>
    <row r="666" spans="2:40" x14ac:dyDescent="0.25">
      <c r="B666" s="326" t="str">
        <f t="shared" si="412"/>
        <v/>
      </c>
      <c r="C666" s="326" t="str">
        <f t="shared" si="413"/>
        <v/>
      </c>
      <c r="D666" s="326" t="str">
        <f t="shared" si="414"/>
        <v/>
      </c>
      <c r="E666" s="326" t="str">
        <f t="shared" si="410"/>
        <v xml:space="preserve"> </v>
      </c>
      <c r="F666" s="326" t="str">
        <f t="shared" si="415"/>
        <v/>
      </c>
      <c r="G666" s="326" t="str">
        <f t="shared" si="416"/>
        <v/>
      </c>
      <c r="H666" s="311"/>
      <c r="I666" s="326" t="str">
        <f t="shared" si="417"/>
        <v/>
      </c>
      <c r="J666" s="326">
        <f t="shared" si="409"/>
        <v>42.18</v>
      </c>
      <c r="K666" s="333" t="str">
        <f t="shared" si="418"/>
        <v/>
      </c>
      <c r="L666" s="321" t="str">
        <f t="shared" si="419"/>
        <v/>
      </c>
      <c r="M666" s="321" t="str">
        <f t="shared" si="420"/>
        <v/>
      </c>
      <c r="N666" s="326" t="str">
        <f t="shared" si="421"/>
        <v/>
      </c>
      <c r="O666" s="326" t="str">
        <f t="shared" si="422"/>
        <v/>
      </c>
      <c r="P666" s="330"/>
      <c r="Q666" s="326"/>
      <c r="R666" s="276" t="str">
        <f>IF(H666&gt;0, rate1(1,$L$52,$L$51,$L$54,L666,$L$53,$L$50,P666),"")</f>
        <v/>
      </c>
      <c r="S666" s="321"/>
      <c r="T666" s="321"/>
      <c r="U666" s="326"/>
      <c r="V666" s="334"/>
      <c r="W666" s="326"/>
      <c r="X666" s="326"/>
      <c r="Y666" s="326"/>
      <c r="Z666" s="107" t="str">
        <f>IF(H666&gt;0, rate1(1,$L$52,$L$51,$L$54,U666,$L$53,$L$50,Y666),"")</f>
        <v/>
      </c>
      <c r="AA666" s="334" t="str">
        <f t="shared" si="423"/>
        <v/>
      </c>
      <c r="AB666" s="334" t="str">
        <f t="shared" si="424"/>
        <v/>
      </c>
      <c r="AC666" s="326" t="str">
        <f t="shared" si="425"/>
        <v/>
      </c>
      <c r="AD666" s="326" t="str">
        <f t="shared" si="426"/>
        <v/>
      </c>
      <c r="AE666" s="326" t="str">
        <f t="shared" si="427"/>
        <v/>
      </c>
      <c r="AF666" s="326" t="str">
        <f t="shared" si="428"/>
        <v/>
      </c>
      <c r="AG666" s="326" t="str">
        <f t="shared" si="429"/>
        <v/>
      </c>
      <c r="AH666" s="326" t="str">
        <f t="shared" si="430"/>
        <v/>
      </c>
      <c r="AI666" s="326" t="str">
        <f t="shared" si="431"/>
        <v/>
      </c>
      <c r="AJ666" s="326" t="str">
        <f t="shared" si="432"/>
        <v/>
      </c>
      <c r="AK666" s="335" t="str">
        <f t="shared" si="433"/>
        <v/>
      </c>
      <c r="AL666" s="41" t="str">
        <f t="shared" si="411"/>
        <v/>
      </c>
      <c r="AM666" s="8" t="e" cm="1">
        <f t="array" ref="AM666">Balance($B$8,$B$11,$B$12,$H$7,B666,AK666,AL666)</f>
        <v>#VALUE!</v>
      </c>
      <c r="AN666" s="8" t="e" cm="1">
        <f t="array" ref="AN666">getStorageByWaterLevel(B665)</f>
        <v>#VALUE!</v>
      </c>
    </row>
    <row r="667" spans="2:40" x14ac:dyDescent="0.25">
      <c r="B667" s="326" t="str">
        <f t="shared" si="412"/>
        <v/>
      </c>
      <c r="C667" s="326" t="str">
        <f t="shared" si="413"/>
        <v/>
      </c>
      <c r="D667" s="326" t="str">
        <f t="shared" si="414"/>
        <v/>
      </c>
      <c r="E667" s="326" t="str">
        <f t="shared" si="410"/>
        <v xml:space="preserve"> </v>
      </c>
      <c r="F667" s="326" t="str">
        <f t="shared" si="415"/>
        <v/>
      </c>
      <c r="G667" s="326" t="str">
        <f t="shared" si="416"/>
        <v/>
      </c>
      <c r="H667" s="311"/>
      <c r="I667" s="326" t="str">
        <f t="shared" si="417"/>
        <v/>
      </c>
      <c r="J667" s="326">
        <f t="shared" si="409"/>
        <v>42.18</v>
      </c>
      <c r="K667" s="333" t="str">
        <f t="shared" si="418"/>
        <v/>
      </c>
      <c r="L667" s="321" t="str">
        <f t="shared" si="419"/>
        <v/>
      </c>
      <c r="M667" s="321" t="str">
        <f t="shared" si="420"/>
        <v/>
      </c>
      <c r="N667" s="326" t="str">
        <f t="shared" si="421"/>
        <v/>
      </c>
      <c r="O667" s="326" t="str">
        <f t="shared" si="422"/>
        <v/>
      </c>
      <c r="P667" s="330"/>
      <c r="Q667" s="326"/>
      <c r="R667" s="276" t="str">
        <f>IF(H667&gt;0, rate1(1,$L$52,$L$51,$L$54,L667,$L$53,$L$50,P667),"")</f>
        <v/>
      </c>
      <c r="S667" s="321"/>
      <c r="T667" s="321"/>
      <c r="U667" s="326"/>
      <c r="V667" s="334"/>
      <c r="W667" s="326"/>
      <c r="X667" s="326"/>
      <c r="Y667" s="326"/>
      <c r="Z667" s="107" t="str">
        <f>IF(H667&gt;0, rate1(1,$L$52,$L$51,$L$54,U667,$L$53,$L$50,Y667),"")</f>
        <v/>
      </c>
      <c r="AA667" s="334" t="str">
        <f t="shared" si="423"/>
        <v/>
      </c>
      <c r="AB667" s="334" t="str">
        <f t="shared" si="424"/>
        <v/>
      </c>
      <c r="AC667" s="326" t="str">
        <f t="shared" si="425"/>
        <v/>
      </c>
      <c r="AD667" s="326" t="str">
        <f t="shared" si="426"/>
        <v/>
      </c>
      <c r="AE667" s="326" t="str">
        <f t="shared" si="427"/>
        <v/>
      </c>
      <c r="AF667" s="326" t="str">
        <f t="shared" si="428"/>
        <v/>
      </c>
      <c r="AG667" s="326" t="str">
        <f t="shared" si="429"/>
        <v/>
      </c>
      <c r="AH667" s="326" t="str">
        <f t="shared" si="430"/>
        <v/>
      </c>
      <c r="AI667" s="326" t="str">
        <f t="shared" si="431"/>
        <v/>
      </c>
      <c r="AJ667" s="326" t="str">
        <f t="shared" si="432"/>
        <v/>
      </c>
      <c r="AK667" s="335" t="str">
        <f t="shared" si="433"/>
        <v/>
      </c>
      <c r="AL667" s="41" t="str">
        <f t="shared" si="411"/>
        <v/>
      </c>
      <c r="AM667" s="8" t="e" cm="1">
        <f t="array" ref="AM667">Balance($B$8,$B$11,$B$12,$H$7,B667,AK667,AL667)</f>
        <v>#VALUE!</v>
      </c>
      <c r="AN667" s="8" t="e" cm="1">
        <f t="array" ref="AN667">getStorageByWaterLevel(B666)</f>
        <v>#VALUE!</v>
      </c>
    </row>
    <row r="668" spans="2:40" x14ac:dyDescent="0.25">
      <c r="B668" s="326" t="str">
        <f t="shared" si="412"/>
        <v/>
      </c>
      <c r="C668" s="326" t="str">
        <f t="shared" si="413"/>
        <v/>
      </c>
      <c r="D668" s="326" t="str">
        <f t="shared" si="414"/>
        <v/>
      </c>
      <c r="E668" s="326" t="str">
        <f t="shared" si="410"/>
        <v xml:space="preserve"> </v>
      </c>
      <c r="F668" s="326" t="str">
        <f t="shared" si="415"/>
        <v/>
      </c>
      <c r="G668" s="326" t="str">
        <f t="shared" si="416"/>
        <v/>
      </c>
      <c r="H668" s="311"/>
      <c r="I668" s="326" t="str">
        <f t="shared" si="417"/>
        <v/>
      </c>
      <c r="J668" s="326">
        <f t="shared" si="409"/>
        <v>42.18</v>
      </c>
      <c r="K668" s="333" t="str">
        <f t="shared" si="418"/>
        <v/>
      </c>
      <c r="L668" s="321" t="str">
        <f t="shared" si="419"/>
        <v/>
      </c>
      <c r="M668" s="321" t="str">
        <f t="shared" si="420"/>
        <v/>
      </c>
      <c r="N668" s="326" t="str">
        <f t="shared" si="421"/>
        <v/>
      </c>
      <c r="O668" s="326" t="str">
        <f t="shared" si="422"/>
        <v/>
      </c>
      <c r="P668" s="330"/>
      <c r="Q668" s="326"/>
      <c r="R668" s="276" t="str">
        <f>IF(H668&gt;0, rate1(1,$L$52,$L$51,$L$54,L668,$L$53,$L$50,P668),"")</f>
        <v/>
      </c>
      <c r="S668" s="321"/>
      <c r="T668" s="321"/>
      <c r="U668" s="326"/>
      <c r="V668" s="334"/>
      <c r="W668" s="326"/>
      <c r="X668" s="326"/>
      <c r="Y668" s="326"/>
      <c r="Z668" s="107" t="str">
        <f>IF(H668&gt;0, rate1(1,$L$52,$L$51,$L$54,U668,$L$53,$L$50,Y668),"")</f>
        <v/>
      </c>
      <c r="AA668" s="334" t="str">
        <f t="shared" si="423"/>
        <v/>
      </c>
      <c r="AB668" s="334" t="str">
        <f t="shared" si="424"/>
        <v/>
      </c>
      <c r="AC668" s="326" t="str">
        <f t="shared" si="425"/>
        <v/>
      </c>
      <c r="AD668" s="326" t="str">
        <f t="shared" si="426"/>
        <v/>
      </c>
      <c r="AE668" s="326" t="str">
        <f t="shared" si="427"/>
        <v/>
      </c>
      <c r="AF668" s="326" t="str">
        <f t="shared" si="428"/>
        <v/>
      </c>
      <c r="AG668" s="326" t="str">
        <f t="shared" si="429"/>
        <v/>
      </c>
      <c r="AH668" s="326" t="str">
        <f t="shared" si="430"/>
        <v/>
      </c>
      <c r="AI668" s="326" t="str">
        <f t="shared" si="431"/>
        <v/>
      </c>
      <c r="AJ668" s="326" t="str">
        <f t="shared" si="432"/>
        <v/>
      </c>
      <c r="AK668" s="335" t="str">
        <f t="shared" si="433"/>
        <v/>
      </c>
      <c r="AL668" s="41" t="str">
        <f t="shared" si="411"/>
        <v/>
      </c>
      <c r="AM668" s="8" t="e" cm="1">
        <f t="array" ref="AM668">Balance($B$8,$B$11,$B$12,$H$7,B668,AK668,AL668)</f>
        <v>#VALUE!</v>
      </c>
      <c r="AN668" s="8" t="e" cm="1">
        <f t="array" ref="AN668">getStorageByWaterLevel(B667)</f>
        <v>#VALUE!</v>
      </c>
    </row>
    <row r="669" spans="2:40" x14ac:dyDescent="0.25">
      <c r="B669" s="326" t="str">
        <f t="shared" si="412"/>
        <v/>
      </c>
      <c r="C669" s="326" t="str">
        <f t="shared" si="413"/>
        <v/>
      </c>
      <c r="D669" s="326" t="str">
        <f t="shared" si="414"/>
        <v/>
      </c>
      <c r="E669" s="326" t="str">
        <f t="shared" si="410"/>
        <v xml:space="preserve"> </v>
      </c>
      <c r="F669" s="326" t="str">
        <f t="shared" si="415"/>
        <v/>
      </c>
      <c r="G669" s="326" t="str">
        <f t="shared" si="416"/>
        <v/>
      </c>
      <c r="H669" s="311"/>
      <c r="I669" s="326" t="str">
        <f t="shared" si="417"/>
        <v/>
      </c>
      <c r="J669" s="326">
        <f t="shared" si="409"/>
        <v>42.18</v>
      </c>
      <c r="K669" s="333" t="str">
        <f t="shared" si="418"/>
        <v/>
      </c>
      <c r="L669" s="321" t="str">
        <f t="shared" si="419"/>
        <v/>
      </c>
      <c r="M669" s="321" t="str">
        <f t="shared" si="420"/>
        <v/>
      </c>
      <c r="N669" s="326" t="str">
        <f t="shared" si="421"/>
        <v/>
      </c>
      <c r="O669" s="326" t="str">
        <f t="shared" si="422"/>
        <v/>
      </c>
      <c r="P669" s="330"/>
      <c r="Q669" s="326"/>
      <c r="R669" s="276" t="str">
        <f>IF(H669&gt;0, rate1(1,$L$52,$L$51,$L$54,L669,$L$53,$L$50,P669),"")</f>
        <v/>
      </c>
      <c r="S669" s="321"/>
      <c r="T669" s="321"/>
      <c r="U669" s="326"/>
      <c r="V669" s="334"/>
      <c r="W669" s="326"/>
      <c r="X669" s="326"/>
      <c r="Y669" s="326"/>
      <c r="Z669" s="107" t="str">
        <f>IF(H669&gt;0, rate1(1,$L$52,$L$51,$L$54,U669,$L$53,$L$50,Y669),"")</f>
        <v/>
      </c>
      <c r="AA669" s="334" t="str">
        <f t="shared" si="423"/>
        <v/>
      </c>
      <c r="AB669" s="334" t="str">
        <f t="shared" si="424"/>
        <v/>
      </c>
      <c r="AC669" s="326" t="str">
        <f t="shared" si="425"/>
        <v/>
      </c>
      <c r="AD669" s="326" t="str">
        <f t="shared" si="426"/>
        <v/>
      </c>
      <c r="AE669" s="326" t="str">
        <f t="shared" si="427"/>
        <v/>
      </c>
      <c r="AF669" s="326" t="str">
        <f t="shared" si="428"/>
        <v/>
      </c>
      <c r="AG669" s="326" t="str">
        <f t="shared" si="429"/>
        <v/>
      </c>
      <c r="AH669" s="326" t="str">
        <f t="shared" si="430"/>
        <v/>
      </c>
      <c r="AI669" s="326" t="str">
        <f t="shared" si="431"/>
        <v/>
      </c>
      <c r="AJ669" s="326" t="str">
        <f t="shared" si="432"/>
        <v/>
      </c>
      <c r="AK669" s="335" t="str">
        <f t="shared" si="433"/>
        <v/>
      </c>
      <c r="AL669" s="41" t="str">
        <f t="shared" si="411"/>
        <v/>
      </c>
      <c r="AM669" s="8" t="e" cm="1">
        <f t="array" ref="AM669">Balance($B$8,$B$11,$B$12,$H$7,B669,AK669,AL669)</f>
        <v>#VALUE!</v>
      </c>
      <c r="AN669" s="8" t="e" cm="1">
        <f t="array" ref="AN669">getStorageByWaterLevel(B668)</f>
        <v>#VALUE!</v>
      </c>
    </row>
    <row r="670" spans="2:40" x14ac:dyDescent="0.25">
      <c r="B670" s="326" t="str">
        <f t="shared" si="412"/>
        <v/>
      </c>
      <c r="C670" s="326" t="str">
        <f t="shared" si="413"/>
        <v/>
      </c>
      <c r="D670" s="326" t="str">
        <f t="shared" si="414"/>
        <v/>
      </c>
      <c r="E670" s="326" t="str">
        <f t="shared" si="410"/>
        <v xml:space="preserve"> </v>
      </c>
      <c r="F670" s="326" t="str">
        <f t="shared" si="415"/>
        <v/>
      </c>
      <c r="G670" s="326" t="str">
        <f t="shared" si="416"/>
        <v/>
      </c>
      <c r="H670" s="311"/>
      <c r="I670" s="326" t="str">
        <f t="shared" si="417"/>
        <v/>
      </c>
      <c r="J670" s="326">
        <f t="shared" si="409"/>
        <v>42.18</v>
      </c>
      <c r="K670" s="333" t="str">
        <f t="shared" si="418"/>
        <v/>
      </c>
      <c r="L670" s="321" t="str">
        <f t="shared" si="419"/>
        <v/>
      </c>
      <c r="M670" s="321" t="str">
        <f t="shared" si="420"/>
        <v/>
      </c>
      <c r="N670" s="326" t="str">
        <f t="shared" si="421"/>
        <v/>
      </c>
      <c r="O670" s="326" t="str">
        <f t="shared" si="422"/>
        <v/>
      </c>
      <c r="P670" s="330"/>
      <c r="Q670" s="326"/>
      <c r="R670" s="276" t="str">
        <f>IF(H670&gt;0, rate1(1,$L$52,$L$51,$L$54,L670,$L$53,$L$50,P670),"")</f>
        <v/>
      </c>
      <c r="S670" s="321"/>
      <c r="T670" s="321"/>
      <c r="U670" s="326"/>
      <c r="V670" s="334"/>
      <c r="W670" s="326"/>
      <c r="X670" s="326"/>
      <c r="Y670" s="326"/>
      <c r="Z670" s="107" t="str">
        <f>IF(H670&gt;0, rate1(1,$L$52,$L$51,$L$54,U670,$L$53,$L$50,Y670),"")</f>
        <v/>
      </c>
      <c r="AA670" s="334" t="str">
        <f t="shared" si="423"/>
        <v/>
      </c>
      <c r="AB670" s="334" t="str">
        <f t="shared" si="424"/>
        <v/>
      </c>
      <c r="AC670" s="326" t="str">
        <f t="shared" si="425"/>
        <v/>
      </c>
      <c r="AD670" s="326" t="str">
        <f t="shared" si="426"/>
        <v/>
      </c>
      <c r="AE670" s="326" t="str">
        <f t="shared" si="427"/>
        <v/>
      </c>
      <c r="AF670" s="326" t="str">
        <f t="shared" si="428"/>
        <v/>
      </c>
      <c r="AG670" s="326" t="str">
        <f t="shared" si="429"/>
        <v/>
      </c>
      <c r="AH670" s="326" t="str">
        <f t="shared" si="430"/>
        <v/>
      </c>
      <c r="AI670" s="326" t="str">
        <f t="shared" si="431"/>
        <v/>
      </c>
      <c r="AJ670" s="326" t="str">
        <f t="shared" si="432"/>
        <v/>
      </c>
      <c r="AK670" s="335" t="str">
        <f t="shared" si="433"/>
        <v/>
      </c>
      <c r="AL670" s="41" t="str">
        <f t="shared" si="411"/>
        <v/>
      </c>
      <c r="AM670" s="8" t="e" cm="1">
        <f t="array" ref="AM670">Balance($B$8,$B$11,$B$12,$H$7,B670,AK670,AL670)</f>
        <v>#VALUE!</v>
      </c>
      <c r="AN670" s="8" t="e" cm="1">
        <f t="array" ref="AN670">getStorageByWaterLevel(B669)</f>
        <v>#VALUE!</v>
      </c>
    </row>
    <row r="671" spans="2:40" x14ac:dyDescent="0.25">
      <c r="B671" s="326" t="str">
        <f t="shared" si="412"/>
        <v/>
      </c>
      <c r="C671" s="326" t="str">
        <f t="shared" si="413"/>
        <v/>
      </c>
      <c r="D671" s="326" t="str">
        <f t="shared" si="414"/>
        <v/>
      </c>
      <c r="E671" s="326" t="str">
        <f t="shared" si="410"/>
        <v xml:space="preserve"> </v>
      </c>
      <c r="F671" s="326" t="str">
        <f t="shared" si="415"/>
        <v/>
      </c>
      <c r="G671" s="326" t="str">
        <f t="shared" si="416"/>
        <v/>
      </c>
      <c r="H671" s="311"/>
      <c r="I671" s="326" t="str">
        <f t="shared" si="417"/>
        <v/>
      </c>
      <c r="J671" s="326">
        <f t="shared" si="409"/>
        <v>42.18</v>
      </c>
      <c r="K671" s="333" t="str">
        <f t="shared" si="418"/>
        <v/>
      </c>
      <c r="L671" s="321" t="str">
        <f t="shared" si="419"/>
        <v/>
      </c>
      <c r="M671" s="321" t="str">
        <f t="shared" si="420"/>
        <v/>
      </c>
      <c r="N671" s="326" t="str">
        <f t="shared" si="421"/>
        <v/>
      </c>
      <c r="O671" s="326" t="str">
        <f t="shared" si="422"/>
        <v/>
      </c>
      <c r="P671" s="330"/>
      <c r="Q671" s="326"/>
      <c r="R671" s="276" t="str">
        <f>IF(H671&gt;0, rate1(1,$L$52,$L$51,$L$54,L671,$L$53,$L$50,P671),"")</f>
        <v/>
      </c>
      <c r="S671" s="321"/>
      <c r="T671" s="321"/>
      <c r="U671" s="326"/>
      <c r="V671" s="334"/>
      <c r="W671" s="326"/>
      <c r="X671" s="326"/>
      <c r="Y671" s="326"/>
      <c r="Z671" s="107" t="str">
        <f>IF(H671&gt;0, rate1(1,$L$52,$L$51,$L$54,U671,$L$53,$L$50,Y671),"")</f>
        <v/>
      </c>
      <c r="AA671" s="334" t="str">
        <f t="shared" si="423"/>
        <v/>
      </c>
      <c r="AB671" s="334" t="str">
        <f t="shared" si="424"/>
        <v/>
      </c>
      <c r="AC671" s="326" t="str">
        <f t="shared" si="425"/>
        <v/>
      </c>
      <c r="AD671" s="326" t="str">
        <f t="shared" si="426"/>
        <v/>
      </c>
      <c r="AE671" s="326" t="str">
        <f t="shared" si="427"/>
        <v/>
      </c>
      <c r="AF671" s="326" t="str">
        <f t="shared" si="428"/>
        <v/>
      </c>
      <c r="AG671" s="326" t="str">
        <f t="shared" si="429"/>
        <v/>
      </c>
      <c r="AH671" s="326" t="str">
        <f t="shared" si="430"/>
        <v/>
      </c>
      <c r="AI671" s="326" t="str">
        <f t="shared" si="431"/>
        <v/>
      </c>
      <c r="AJ671" s="326" t="str">
        <f t="shared" si="432"/>
        <v/>
      </c>
      <c r="AK671" s="335" t="str">
        <f t="shared" si="433"/>
        <v/>
      </c>
      <c r="AL671" s="41" t="str">
        <f t="shared" si="411"/>
        <v/>
      </c>
      <c r="AM671" s="8" t="e" cm="1">
        <f t="array" ref="AM671">Balance($B$8,$B$11,$B$12,$H$7,B671,AK671,AL671)</f>
        <v>#VALUE!</v>
      </c>
      <c r="AN671" s="8" t="e" cm="1">
        <f t="array" ref="AN671">getStorageByWaterLevel(B670)</f>
        <v>#VALUE!</v>
      </c>
    </row>
    <row r="672" spans="2:40" x14ac:dyDescent="0.25">
      <c r="B672" s="326" t="str">
        <f t="shared" si="412"/>
        <v/>
      </c>
      <c r="C672" s="326" t="str">
        <f t="shared" si="413"/>
        <v/>
      </c>
      <c r="D672" s="326" t="str">
        <f t="shared" si="414"/>
        <v/>
      </c>
      <c r="E672" s="326" t="str">
        <f t="shared" si="410"/>
        <v xml:space="preserve"> </v>
      </c>
      <c r="F672" s="326" t="str">
        <f t="shared" si="415"/>
        <v/>
      </c>
      <c r="G672" s="326" t="str">
        <f t="shared" si="416"/>
        <v/>
      </c>
      <c r="H672" s="311"/>
      <c r="I672" s="326" t="str">
        <f t="shared" si="417"/>
        <v/>
      </c>
      <c r="J672" s="326">
        <f t="shared" si="409"/>
        <v>42.18</v>
      </c>
      <c r="K672" s="333" t="str">
        <f t="shared" si="418"/>
        <v/>
      </c>
      <c r="L672" s="321" t="str">
        <f t="shared" si="419"/>
        <v/>
      </c>
      <c r="M672" s="321" t="str">
        <f t="shared" si="420"/>
        <v/>
      </c>
      <c r="N672" s="326" t="str">
        <f t="shared" si="421"/>
        <v/>
      </c>
      <c r="O672" s="326" t="str">
        <f t="shared" si="422"/>
        <v/>
      </c>
      <c r="P672" s="330"/>
      <c r="Q672" s="326"/>
      <c r="R672" s="276" t="str">
        <f>IF(H672&gt;0, rate1(1,$L$52,$L$51,$L$54,L672,$L$53,$L$50,P672),"")</f>
        <v/>
      </c>
      <c r="S672" s="321"/>
      <c r="T672" s="321"/>
      <c r="U672" s="326"/>
      <c r="V672" s="334"/>
      <c r="W672" s="326"/>
      <c r="X672" s="326"/>
      <c r="Y672" s="326"/>
      <c r="Z672" s="107" t="str">
        <f>IF(H672&gt;0, rate1(1,$L$52,$L$51,$L$54,U672,$L$53,$L$50,Y672),"")</f>
        <v/>
      </c>
      <c r="AA672" s="334" t="str">
        <f t="shared" si="423"/>
        <v/>
      </c>
      <c r="AB672" s="334" t="str">
        <f t="shared" si="424"/>
        <v/>
      </c>
      <c r="AC672" s="326" t="str">
        <f t="shared" si="425"/>
        <v/>
      </c>
      <c r="AD672" s="326" t="str">
        <f t="shared" si="426"/>
        <v/>
      </c>
      <c r="AE672" s="326" t="str">
        <f t="shared" si="427"/>
        <v/>
      </c>
      <c r="AF672" s="326" t="str">
        <f t="shared" si="428"/>
        <v/>
      </c>
      <c r="AG672" s="326" t="str">
        <f t="shared" si="429"/>
        <v/>
      </c>
      <c r="AH672" s="326" t="str">
        <f t="shared" si="430"/>
        <v/>
      </c>
      <c r="AI672" s="326" t="str">
        <f t="shared" si="431"/>
        <v/>
      </c>
      <c r="AJ672" s="326" t="str">
        <f t="shared" si="432"/>
        <v/>
      </c>
      <c r="AK672" s="335" t="str">
        <f t="shared" si="433"/>
        <v/>
      </c>
      <c r="AL672" s="41" t="str">
        <f t="shared" si="411"/>
        <v/>
      </c>
      <c r="AM672" s="8" t="e" cm="1">
        <f t="array" ref="AM672">Balance($B$8,$B$11,$B$12,$H$7,B672,AK672,AL672)</f>
        <v>#VALUE!</v>
      </c>
      <c r="AN672" s="8" t="e" cm="1">
        <f t="array" ref="AN672">getStorageByWaterLevel(B671)</f>
        <v>#VALUE!</v>
      </c>
    </row>
    <row r="673" spans="2:40" x14ac:dyDescent="0.25">
      <c r="B673" s="326" t="str">
        <f t="shared" si="412"/>
        <v/>
      </c>
      <c r="C673" s="326" t="str">
        <f t="shared" si="413"/>
        <v/>
      </c>
      <c r="D673" s="326" t="str">
        <f t="shared" si="414"/>
        <v/>
      </c>
      <c r="E673" s="326" t="str">
        <f t="shared" si="410"/>
        <v xml:space="preserve"> </v>
      </c>
      <c r="F673" s="326" t="str">
        <f t="shared" si="415"/>
        <v/>
      </c>
      <c r="G673" s="326" t="str">
        <f t="shared" si="416"/>
        <v/>
      </c>
      <c r="H673" s="311"/>
      <c r="I673" s="326" t="str">
        <f t="shared" si="417"/>
        <v/>
      </c>
      <c r="J673" s="326">
        <f t="shared" si="409"/>
        <v>42.18</v>
      </c>
      <c r="K673" s="333" t="str">
        <f t="shared" si="418"/>
        <v/>
      </c>
      <c r="L673" s="321" t="str">
        <f t="shared" si="419"/>
        <v/>
      </c>
      <c r="M673" s="321" t="str">
        <f t="shared" si="420"/>
        <v/>
      </c>
      <c r="N673" s="326" t="str">
        <f t="shared" si="421"/>
        <v/>
      </c>
      <c r="O673" s="326" t="str">
        <f t="shared" si="422"/>
        <v/>
      </c>
      <c r="P673" s="330"/>
      <c r="Q673" s="326"/>
      <c r="R673" s="276" t="str">
        <f>IF(H673&gt;0, rate1(1,$L$52,$L$51,$L$54,L673,$L$53,$L$50,P673),"")</f>
        <v/>
      </c>
      <c r="S673" s="321"/>
      <c r="T673" s="321"/>
      <c r="U673" s="326"/>
      <c r="V673" s="334"/>
      <c r="W673" s="326"/>
      <c r="X673" s="326"/>
      <c r="Y673" s="326"/>
      <c r="Z673" s="107" t="str">
        <f>IF(H673&gt;0, rate1(1,$L$52,$L$51,$L$54,U673,$L$53,$L$50,Y673),"")</f>
        <v/>
      </c>
      <c r="AA673" s="334" t="str">
        <f t="shared" si="423"/>
        <v/>
      </c>
      <c r="AB673" s="334" t="str">
        <f t="shared" si="424"/>
        <v/>
      </c>
      <c r="AC673" s="326" t="str">
        <f t="shared" si="425"/>
        <v/>
      </c>
      <c r="AD673" s="326" t="str">
        <f t="shared" si="426"/>
        <v/>
      </c>
      <c r="AE673" s="326" t="str">
        <f t="shared" si="427"/>
        <v/>
      </c>
      <c r="AF673" s="326" t="str">
        <f t="shared" si="428"/>
        <v/>
      </c>
      <c r="AG673" s="326" t="str">
        <f t="shared" si="429"/>
        <v/>
      </c>
      <c r="AH673" s="326" t="str">
        <f t="shared" si="430"/>
        <v/>
      </c>
      <c r="AI673" s="326" t="str">
        <f t="shared" si="431"/>
        <v/>
      </c>
      <c r="AJ673" s="326" t="str">
        <f t="shared" si="432"/>
        <v/>
      </c>
      <c r="AK673" s="335" t="str">
        <f t="shared" si="433"/>
        <v/>
      </c>
      <c r="AL673" s="41" t="str">
        <f t="shared" si="411"/>
        <v/>
      </c>
      <c r="AM673" s="8" t="e" cm="1">
        <f t="array" ref="AM673">Balance($B$8,$B$11,$B$12,$H$7,B673,AK673,AL673)</f>
        <v>#VALUE!</v>
      </c>
      <c r="AN673" s="8" t="e" cm="1">
        <f t="array" ref="AN673">getStorageByWaterLevel(B672)</f>
        <v>#VALUE!</v>
      </c>
    </row>
    <row r="674" spans="2:40" x14ac:dyDescent="0.25">
      <c r="B674" s="326" t="str">
        <f t="shared" si="412"/>
        <v/>
      </c>
      <c r="C674" s="326" t="str">
        <f t="shared" si="413"/>
        <v/>
      </c>
      <c r="D674" s="326" t="str">
        <f t="shared" si="414"/>
        <v/>
      </c>
      <c r="E674" s="326" t="str">
        <f t="shared" si="410"/>
        <v xml:space="preserve"> </v>
      </c>
      <c r="F674" s="326" t="str">
        <f t="shared" si="415"/>
        <v/>
      </c>
      <c r="G674" s="326" t="str">
        <f t="shared" si="416"/>
        <v/>
      </c>
      <c r="H674" s="311"/>
      <c r="I674" s="326" t="str">
        <f t="shared" si="417"/>
        <v/>
      </c>
      <c r="J674" s="326">
        <f t="shared" si="409"/>
        <v>42.18</v>
      </c>
      <c r="K674" s="333" t="str">
        <f t="shared" si="418"/>
        <v/>
      </c>
      <c r="L674" s="321" t="str">
        <f t="shared" si="419"/>
        <v/>
      </c>
      <c r="M674" s="321" t="str">
        <f t="shared" si="420"/>
        <v/>
      </c>
      <c r="N674" s="326" t="str">
        <f t="shared" si="421"/>
        <v/>
      </c>
      <c r="O674" s="326" t="str">
        <f t="shared" si="422"/>
        <v/>
      </c>
      <c r="P674" s="330"/>
      <c r="Q674" s="326"/>
      <c r="R674" s="276" t="str">
        <f>IF(H674&gt;0, rate1(1,$L$52,$L$51,$L$54,L674,$L$53,$L$50,P674),"")</f>
        <v/>
      </c>
      <c r="S674" s="321"/>
      <c r="T674" s="321"/>
      <c r="U674" s="326"/>
      <c r="V674" s="334"/>
      <c r="W674" s="326"/>
      <c r="X674" s="326"/>
      <c r="Y674" s="326"/>
      <c r="Z674" s="107" t="str">
        <f>IF(H674&gt;0, rate1(1,$L$52,$L$51,$L$54,U674,$L$53,$L$50,Y674),"")</f>
        <v/>
      </c>
      <c r="AA674" s="334" t="str">
        <f t="shared" si="423"/>
        <v/>
      </c>
      <c r="AB674" s="334" t="str">
        <f t="shared" si="424"/>
        <v/>
      </c>
      <c r="AC674" s="326" t="str">
        <f t="shared" si="425"/>
        <v/>
      </c>
      <c r="AD674" s="326" t="str">
        <f t="shared" si="426"/>
        <v/>
      </c>
      <c r="AE674" s="326" t="str">
        <f t="shared" si="427"/>
        <v/>
      </c>
      <c r="AF674" s="326" t="str">
        <f t="shared" si="428"/>
        <v/>
      </c>
      <c r="AG674" s="326" t="str">
        <f t="shared" si="429"/>
        <v/>
      </c>
      <c r="AH674" s="326" t="str">
        <f t="shared" si="430"/>
        <v/>
      </c>
      <c r="AI674" s="326" t="str">
        <f t="shared" si="431"/>
        <v/>
      </c>
      <c r="AJ674" s="326" t="str">
        <f t="shared" si="432"/>
        <v/>
      </c>
      <c r="AK674" s="335" t="str">
        <f t="shared" si="433"/>
        <v/>
      </c>
      <c r="AL674" s="41" t="str">
        <f t="shared" si="411"/>
        <v/>
      </c>
      <c r="AM674" s="8" t="e" cm="1">
        <f t="array" ref="AM674">Balance($B$8,$B$11,$B$12,$H$7,B674,AK674,AL674)</f>
        <v>#VALUE!</v>
      </c>
      <c r="AN674" s="8" t="e" cm="1">
        <f t="array" ref="AN674">getStorageByWaterLevel(B673)</f>
        <v>#VALUE!</v>
      </c>
    </row>
    <row r="675" spans="2:40" x14ac:dyDescent="0.25">
      <c r="B675" s="326" t="str">
        <f t="shared" si="412"/>
        <v/>
      </c>
      <c r="C675" s="326" t="str">
        <f t="shared" si="413"/>
        <v/>
      </c>
      <c r="D675" s="326" t="str">
        <f t="shared" si="414"/>
        <v/>
      </c>
      <c r="E675" s="326" t="str">
        <f t="shared" si="410"/>
        <v xml:space="preserve"> </v>
      </c>
      <c r="F675" s="326" t="str">
        <f t="shared" si="415"/>
        <v/>
      </c>
      <c r="G675" s="326" t="str">
        <f t="shared" si="416"/>
        <v/>
      </c>
      <c r="H675" s="311"/>
      <c r="I675" s="326" t="str">
        <f t="shared" si="417"/>
        <v/>
      </c>
      <c r="J675" s="326">
        <f t="shared" si="409"/>
        <v>42.18</v>
      </c>
      <c r="K675" s="333" t="str">
        <f t="shared" si="418"/>
        <v/>
      </c>
      <c r="L675" s="321" t="str">
        <f t="shared" si="419"/>
        <v/>
      </c>
      <c r="M675" s="321" t="str">
        <f t="shared" si="420"/>
        <v/>
      </c>
      <c r="N675" s="326" t="str">
        <f t="shared" si="421"/>
        <v/>
      </c>
      <c r="O675" s="326" t="str">
        <f t="shared" si="422"/>
        <v/>
      </c>
      <c r="P675" s="330"/>
      <c r="Q675" s="326"/>
      <c r="R675" s="276" t="str">
        <f>IF(H675&gt;0, rate1(1,$L$52,$L$51,$L$54,L675,$L$53,$L$50,P675),"")</f>
        <v/>
      </c>
      <c r="S675" s="321"/>
      <c r="T675" s="321"/>
      <c r="U675" s="326"/>
      <c r="V675" s="334"/>
      <c r="W675" s="326"/>
      <c r="X675" s="326"/>
      <c r="Y675" s="326"/>
      <c r="Z675" s="107" t="str">
        <f>IF(H675&gt;0, rate1(1,$L$52,$L$51,$L$54,U675,$L$53,$L$50,Y675),"")</f>
        <v/>
      </c>
      <c r="AA675" s="334" t="str">
        <f t="shared" si="423"/>
        <v/>
      </c>
      <c r="AB675" s="334" t="str">
        <f t="shared" si="424"/>
        <v/>
      </c>
      <c r="AC675" s="326" t="str">
        <f t="shared" si="425"/>
        <v/>
      </c>
      <c r="AD675" s="326" t="str">
        <f t="shared" si="426"/>
        <v/>
      </c>
      <c r="AE675" s="326" t="str">
        <f t="shared" si="427"/>
        <v/>
      </c>
      <c r="AF675" s="326" t="str">
        <f t="shared" si="428"/>
        <v/>
      </c>
      <c r="AG675" s="326" t="str">
        <f t="shared" si="429"/>
        <v/>
      </c>
      <c r="AH675" s="326" t="str">
        <f t="shared" si="430"/>
        <v/>
      </c>
      <c r="AI675" s="326" t="str">
        <f t="shared" si="431"/>
        <v/>
      </c>
      <c r="AJ675" s="326" t="str">
        <f t="shared" si="432"/>
        <v/>
      </c>
      <c r="AK675" s="335" t="str">
        <f t="shared" si="433"/>
        <v/>
      </c>
      <c r="AL675" s="41" t="str">
        <f t="shared" si="411"/>
        <v/>
      </c>
      <c r="AM675" s="8" t="e" cm="1">
        <f t="array" ref="AM675">Balance($B$8,$B$11,$B$12,$H$7,B675,AK675,AL675)</f>
        <v>#VALUE!</v>
      </c>
      <c r="AN675" s="8" t="e" cm="1">
        <f t="array" ref="AN675">getStorageByWaterLevel(B674)</f>
        <v>#VALUE!</v>
      </c>
    </row>
    <row r="676" spans="2:40" x14ac:dyDescent="0.25">
      <c r="B676" s="326" t="str">
        <f t="shared" si="412"/>
        <v/>
      </c>
      <c r="C676" s="326" t="str">
        <f t="shared" si="413"/>
        <v/>
      </c>
      <c r="D676" s="326" t="str">
        <f t="shared" si="414"/>
        <v/>
      </c>
      <c r="E676" s="326" t="str">
        <f t="shared" si="410"/>
        <v xml:space="preserve"> </v>
      </c>
      <c r="F676" s="326" t="str">
        <f t="shared" si="415"/>
        <v/>
      </c>
      <c r="G676" s="326" t="str">
        <f t="shared" si="416"/>
        <v/>
      </c>
      <c r="H676" s="311"/>
      <c r="I676" s="326" t="str">
        <f t="shared" si="417"/>
        <v/>
      </c>
      <c r="J676" s="326">
        <f t="shared" si="409"/>
        <v>42.18</v>
      </c>
      <c r="K676" s="333" t="str">
        <f t="shared" si="418"/>
        <v/>
      </c>
      <c r="L676" s="321" t="str">
        <f t="shared" si="419"/>
        <v/>
      </c>
      <c r="M676" s="321" t="str">
        <f t="shared" si="420"/>
        <v/>
      </c>
      <c r="N676" s="326" t="str">
        <f t="shared" si="421"/>
        <v/>
      </c>
      <c r="O676" s="326" t="str">
        <f t="shared" si="422"/>
        <v/>
      </c>
      <c r="P676" s="330"/>
      <c r="Q676" s="326"/>
      <c r="R676" s="276" t="str">
        <f>IF(H676&gt;0, rate1(1,$L$52,$L$51,$L$54,L676,$L$53,$L$50,P676),"")</f>
        <v/>
      </c>
      <c r="S676" s="321"/>
      <c r="T676" s="321"/>
      <c r="U676" s="326"/>
      <c r="V676" s="334"/>
      <c r="W676" s="326"/>
      <c r="X676" s="326"/>
      <c r="Y676" s="326"/>
      <c r="Z676" s="107" t="str">
        <f>IF(H676&gt;0, rate1(1,$L$52,$L$51,$L$54,U676,$L$53,$L$50,Y676),"")</f>
        <v/>
      </c>
      <c r="AA676" s="334" t="str">
        <f t="shared" si="423"/>
        <v/>
      </c>
      <c r="AB676" s="334" t="str">
        <f t="shared" si="424"/>
        <v/>
      </c>
      <c r="AC676" s="326" t="str">
        <f t="shared" si="425"/>
        <v/>
      </c>
      <c r="AD676" s="326" t="str">
        <f t="shared" si="426"/>
        <v/>
      </c>
      <c r="AE676" s="326" t="str">
        <f t="shared" si="427"/>
        <v/>
      </c>
      <c r="AF676" s="326" t="str">
        <f t="shared" si="428"/>
        <v/>
      </c>
      <c r="AG676" s="326" t="str">
        <f t="shared" si="429"/>
        <v/>
      </c>
      <c r="AH676" s="326" t="str">
        <f t="shared" si="430"/>
        <v/>
      </c>
      <c r="AI676" s="326" t="str">
        <f t="shared" si="431"/>
        <v/>
      </c>
      <c r="AJ676" s="326" t="str">
        <f t="shared" si="432"/>
        <v/>
      </c>
      <c r="AK676" s="335" t="str">
        <f t="shared" si="433"/>
        <v/>
      </c>
      <c r="AL676" s="41" t="str">
        <f t="shared" si="411"/>
        <v/>
      </c>
      <c r="AM676" s="8" t="e" cm="1">
        <f t="array" ref="AM676">Balance($B$8,$B$11,$B$12,$H$7,B676,AK676,AL676)</f>
        <v>#VALUE!</v>
      </c>
      <c r="AN676" s="8" t="e" cm="1">
        <f t="array" ref="AN676">getStorageByWaterLevel(B675)</f>
        <v>#VALUE!</v>
      </c>
    </row>
    <row r="677" spans="2:40" x14ac:dyDescent="0.25">
      <c r="B677" s="326" t="str">
        <f t="shared" si="412"/>
        <v/>
      </c>
      <c r="C677" s="326" t="str">
        <f t="shared" si="413"/>
        <v/>
      </c>
      <c r="D677" s="326" t="str">
        <f t="shared" si="414"/>
        <v/>
      </c>
      <c r="E677" s="326" t="str">
        <f t="shared" si="410"/>
        <v xml:space="preserve"> </v>
      </c>
      <c r="F677" s="326" t="str">
        <f t="shared" si="415"/>
        <v/>
      </c>
      <c r="G677" s="326" t="str">
        <f t="shared" si="416"/>
        <v/>
      </c>
      <c r="H677" s="311"/>
      <c r="I677" s="326" t="str">
        <f t="shared" si="417"/>
        <v/>
      </c>
      <c r="J677" s="326">
        <f t="shared" si="409"/>
        <v>42.18</v>
      </c>
      <c r="K677" s="333" t="str">
        <f t="shared" si="418"/>
        <v/>
      </c>
      <c r="L677" s="321" t="str">
        <f t="shared" si="419"/>
        <v/>
      </c>
      <c r="M677" s="321" t="str">
        <f t="shared" si="420"/>
        <v/>
      </c>
      <c r="N677" s="326" t="str">
        <f t="shared" si="421"/>
        <v/>
      </c>
      <c r="O677" s="326" t="str">
        <f t="shared" si="422"/>
        <v/>
      </c>
      <c r="P677" s="330"/>
      <c r="Q677" s="326"/>
      <c r="R677" s="276" t="str">
        <f>IF(H677&gt;0, rate1(1,$L$52,$L$51,$L$54,L677,$L$53,$L$50,P677),"")</f>
        <v/>
      </c>
      <c r="S677" s="321"/>
      <c r="T677" s="321"/>
      <c r="U677" s="326"/>
      <c r="V677" s="334"/>
      <c r="W677" s="326"/>
      <c r="X677" s="326"/>
      <c r="Y677" s="326"/>
      <c r="Z677" s="107" t="str">
        <f>IF(H677&gt;0, rate1(1,$L$52,$L$51,$L$54,U677,$L$53,$L$50,Y677),"")</f>
        <v/>
      </c>
      <c r="AA677" s="334" t="str">
        <f t="shared" si="423"/>
        <v/>
      </c>
      <c r="AB677" s="334" t="str">
        <f t="shared" si="424"/>
        <v/>
      </c>
      <c r="AC677" s="326" t="str">
        <f t="shared" si="425"/>
        <v/>
      </c>
      <c r="AD677" s="326" t="str">
        <f t="shared" si="426"/>
        <v/>
      </c>
      <c r="AE677" s="326" t="str">
        <f t="shared" si="427"/>
        <v/>
      </c>
      <c r="AF677" s="326" t="str">
        <f t="shared" si="428"/>
        <v/>
      </c>
      <c r="AG677" s="326" t="str">
        <f t="shared" si="429"/>
        <v/>
      </c>
      <c r="AH677" s="326" t="str">
        <f t="shared" si="430"/>
        <v/>
      </c>
      <c r="AI677" s="326" t="str">
        <f t="shared" si="431"/>
        <v/>
      </c>
      <c r="AJ677" s="326" t="str">
        <f t="shared" si="432"/>
        <v/>
      </c>
      <c r="AK677" s="335" t="str">
        <f t="shared" si="433"/>
        <v/>
      </c>
      <c r="AL677" s="41" t="str">
        <f t="shared" si="411"/>
        <v/>
      </c>
      <c r="AM677" s="8" t="e" cm="1">
        <f t="array" ref="AM677">Balance($B$8,$B$11,$B$12,$H$7,B677,AK677,AL677)</f>
        <v>#VALUE!</v>
      </c>
      <c r="AN677" s="8" t="e" cm="1">
        <f t="array" ref="AN677">getStorageByWaterLevel(B676)</f>
        <v>#VALUE!</v>
      </c>
    </row>
    <row r="678" spans="2:40" x14ac:dyDescent="0.25">
      <c r="B678" s="326" t="str">
        <f t="shared" si="412"/>
        <v/>
      </c>
      <c r="C678" s="326" t="str">
        <f t="shared" si="413"/>
        <v/>
      </c>
      <c r="D678" s="326" t="str">
        <f t="shared" si="414"/>
        <v/>
      </c>
      <c r="E678" s="326" t="str">
        <f t="shared" si="410"/>
        <v xml:space="preserve"> </v>
      </c>
      <c r="F678" s="326" t="str">
        <f t="shared" si="415"/>
        <v/>
      </c>
      <c r="G678" s="326" t="str">
        <f t="shared" si="416"/>
        <v/>
      </c>
      <c r="H678" s="311"/>
      <c r="I678" s="326" t="str">
        <f t="shared" si="417"/>
        <v/>
      </c>
      <c r="J678" s="326">
        <f t="shared" si="409"/>
        <v>42.18</v>
      </c>
      <c r="K678" s="333" t="str">
        <f t="shared" si="418"/>
        <v/>
      </c>
      <c r="L678" s="321" t="str">
        <f t="shared" si="419"/>
        <v/>
      </c>
      <c r="M678" s="321" t="str">
        <f t="shared" si="420"/>
        <v/>
      </c>
      <c r="N678" s="326" t="str">
        <f t="shared" si="421"/>
        <v/>
      </c>
      <c r="O678" s="326" t="str">
        <f t="shared" si="422"/>
        <v/>
      </c>
      <c r="P678" s="330"/>
      <c r="Q678" s="326"/>
      <c r="R678" s="276" t="str">
        <f>IF(H678&gt;0, rate1(1,$L$52,$L$51,$L$54,L678,$L$53,$L$50,P678),"")</f>
        <v/>
      </c>
      <c r="S678" s="321"/>
      <c r="T678" s="321"/>
      <c r="U678" s="326"/>
      <c r="V678" s="334"/>
      <c r="W678" s="326"/>
      <c r="X678" s="326"/>
      <c r="Y678" s="326"/>
      <c r="Z678" s="107" t="str">
        <f>IF(H678&gt;0, rate1(1,$L$52,$L$51,$L$54,U678,$L$53,$L$50,Y678),"")</f>
        <v/>
      </c>
      <c r="AA678" s="334" t="str">
        <f t="shared" si="423"/>
        <v/>
      </c>
      <c r="AB678" s="334" t="str">
        <f t="shared" si="424"/>
        <v/>
      </c>
      <c r="AC678" s="326" t="str">
        <f t="shared" si="425"/>
        <v/>
      </c>
      <c r="AD678" s="326" t="str">
        <f t="shared" si="426"/>
        <v/>
      </c>
      <c r="AE678" s="326" t="str">
        <f t="shared" si="427"/>
        <v/>
      </c>
      <c r="AF678" s="326" t="str">
        <f t="shared" si="428"/>
        <v/>
      </c>
      <c r="AG678" s="326" t="str">
        <f t="shared" si="429"/>
        <v/>
      </c>
      <c r="AH678" s="326" t="str">
        <f t="shared" si="430"/>
        <v/>
      </c>
      <c r="AI678" s="326" t="str">
        <f t="shared" si="431"/>
        <v/>
      </c>
      <c r="AJ678" s="326" t="str">
        <f t="shared" si="432"/>
        <v/>
      </c>
      <c r="AK678" s="335" t="str">
        <f t="shared" si="433"/>
        <v/>
      </c>
      <c r="AL678" s="41" t="str">
        <f t="shared" si="411"/>
        <v/>
      </c>
      <c r="AM678" s="8" t="e" cm="1">
        <f t="array" ref="AM678">Balance($B$8,$B$11,$B$12,$H$7,B678,AK678,AL678)</f>
        <v>#VALUE!</v>
      </c>
      <c r="AN678" s="8" t="e" cm="1">
        <f t="array" ref="AN678">getStorageByWaterLevel(B677)</f>
        <v>#VALUE!</v>
      </c>
    </row>
    <row r="679" spans="2:40" x14ac:dyDescent="0.25">
      <c r="B679" s="326" t="str">
        <f t="shared" si="412"/>
        <v/>
      </c>
      <c r="C679" s="326" t="str">
        <f t="shared" si="413"/>
        <v/>
      </c>
      <c r="D679" s="326" t="str">
        <f t="shared" si="414"/>
        <v/>
      </c>
      <c r="E679" s="326" t="str">
        <f t="shared" si="410"/>
        <v xml:space="preserve"> </v>
      </c>
      <c r="F679" s="326" t="str">
        <f t="shared" si="415"/>
        <v/>
      </c>
      <c r="G679" s="326" t="str">
        <f t="shared" si="416"/>
        <v/>
      </c>
      <c r="H679" s="311"/>
      <c r="I679" s="326" t="str">
        <f t="shared" si="417"/>
        <v/>
      </c>
      <c r="J679" s="326">
        <f t="shared" si="409"/>
        <v>42.18</v>
      </c>
      <c r="K679" s="333" t="str">
        <f t="shared" si="418"/>
        <v/>
      </c>
      <c r="L679" s="321" t="str">
        <f t="shared" si="419"/>
        <v/>
      </c>
      <c r="M679" s="321" t="str">
        <f t="shared" si="420"/>
        <v/>
      </c>
      <c r="N679" s="326" t="str">
        <f t="shared" si="421"/>
        <v/>
      </c>
      <c r="O679" s="326" t="str">
        <f t="shared" si="422"/>
        <v/>
      </c>
      <c r="P679" s="330"/>
      <c r="Q679" s="326"/>
      <c r="R679" s="276" t="str">
        <f>IF(H679&gt;0, rate1(1,$L$52,$L$51,$L$54,L679,$L$53,$L$50,P679),"")</f>
        <v/>
      </c>
      <c r="S679" s="321"/>
      <c r="T679" s="321"/>
      <c r="U679" s="326"/>
      <c r="V679" s="334"/>
      <c r="W679" s="326"/>
      <c r="X679" s="326"/>
      <c r="Y679" s="326"/>
      <c r="Z679" s="107" t="str">
        <f>IF(H679&gt;0, rate1(1,$L$52,$L$51,$L$54,U679,$L$53,$L$50,Y679),"")</f>
        <v/>
      </c>
      <c r="AA679" s="334" t="str">
        <f t="shared" si="423"/>
        <v/>
      </c>
      <c r="AB679" s="334" t="str">
        <f t="shared" si="424"/>
        <v/>
      </c>
      <c r="AC679" s="326" t="str">
        <f t="shared" si="425"/>
        <v/>
      </c>
      <c r="AD679" s="326" t="str">
        <f t="shared" si="426"/>
        <v/>
      </c>
      <c r="AE679" s="326" t="str">
        <f t="shared" si="427"/>
        <v/>
      </c>
      <c r="AF679" s="326" t="str">
        <f t="shared" si="428"/>
        <v/>
      </c>
      <c r="AG679" s="326" t="str">
        <f t="shared" si="429"/>
        <v/>
      </c>
      <c r="AH679" s="326" t="str">
        <f t="shared" si="430"/>
        <v/>
      </c>
      <c r="AI679" s="326" t="str">
        <f t="shared" si="431"/>
        <v/>
      </c>
      <c r="AJ679" s="326" t="str">
        <f t="shared" si="432"/>
        <v/>
      </c>
      <c r="AK679" s="335" t="str">
        <f t="shared" si="433"/>
        <v/>
      </c>
      <c r="AL679" s="41" t="str">
        <f t="shared" si="411"/>
        <v/>
      </c>
      <c r="AM679" s="8" t="e" cm="1">
        <f t="array" ref="AM679">Balance($B$8,$B$11,$B$12,$H$7,B679,AK679,AL679)</f>
        <v>#VALUE!</v>
      </c>
      <c r="AN679" s="8" t="e" cm="1">
        <f t="array" ref="AN679">getStorageByWaterLevel(B678)</f>
        <v>#VALUE!</v>
      </c>
    </row>
    <row r="680" spans="2:40" x14ac:dyDescent="0.25">
      <c r="B680" s="326" t="str">
        <f t="shared" si="412"/>
        <v/>
      </c>
      <c r="C680" s="326" t="str">
        <f t="shared" si="413"/>
        <v/>
      </c>
      <c r="D680" s="326" t="str">
        <f t="shared" si="414"/>
        <v/>
      </c>
      <c r="E680" s="326" t="str">
        <f t="shared" si="410"/>
        <v xml:space="preserve"> </v>
      </c>
      <c r="F680" s="326" t="str">
        <f t="shared" si="415"/>
        <v/>
      </c>
      <c r="G680" s="326" t="str">
        <f t="shared" si="416"/>
        <v/>
      </c>
      <c r="H680" s="311"/>
      <c r="I680" s="326" t="str">
        <f t="shared" si="417"/>
        <v/>
      </c>
      <c r="J680" s="326">
        <f t="shared" si="409"/>
        <v>42.18</v>
      </c>
      <c r="K680" s="333" t="str">
        <f t="shared" si="418"/>
        <v/>
      </c>
      <c r="L680" s="321" t="str">
        <f t="shared" si="419"/>
        <v/>
      </c>
      <c r="M680" s="321" t="str">
        <f t="shared" si="420"/>
        <v/>
      </c>
      <c r="N680" s="326" t="str">
        <f t="shared" si="421"/>
        <v/>
      </c>
      <c r="O680" s="326" t="str">
        <f t="shared" si="422"/>
        <v/>
      </c>
      <c r="P680" s="330"/>
      <c r="Q680" s="326"/>
      <c r="R680" s="276" t="str">
        <f>IF(H680&gt;0, rate1(1,$L$52,$L$51,$L$54,L680,$L$53,$L$50,P680),"")</f>
        <v/>
      </c>
      <c r="S680" s="321"/>
      <c r="T680" s="321"/>
      <c r="U680" s="326"/>
      <c r="V680" s="334"/>
      <c r="W680" s="326"/>
      <c r="X680" s="326"/>
      <c r="Y680" s="326"/>
      <c r="Z680" s="107" t="str">
        <f>IF(H680&gt;0, rate1(1,$L$52,$L$51,$L$54,U680,$L$53,$L$50,Y680),"")</f>
        <v/>
      </c>
      <c r="AA680" s="334" t="str">
        <f t="shared" si="423"/>
        <v/>
      </c>
      <c r="AB680" s="334" t="str">
        <f t="shared" si="424"/>
        <v/>
      </c>
      <c r="AC680" s="326" t="str">
        <f t="shared" si="425"/>
        <v/>
      </c>
      <c r="AD680" s="326" t="str">
        <f t="shared" si="426"/>
        <v/>
      </c>
      <c r="AE680" s="326" t="str">
        <f t="shared" si="427"/>
        <v/>
      </c>
      <c r="AF680" s="326" t="str">
        <f t="shared" si="428"/>
        <v/>
      </c>
      <c r="AG680" s="326" t="str">
        <f t="shared" si="429"/>
        <v/>
      </c>
      <c r="AH680" s="326" t="str">
        <f t="shared" si="430"/>
        <v/>
      </c>
      <c r="AI680" s="326" t="str">
        <f t="shared" si="431"/>
        <v/>
      </c>
      <c r="AJ680" s="326" t="str">
        <f t="shared" si="432"/>
        <v/>
      </c>
      <c r="AK680" s="335" t="str">
        <f t="shared" si="433"/>
        <v/>
      </c>
      <c r="AL680" s="41" t="str">
        <f t="shared" si="411"/>
        <v/>
      </c>
      <c r="AM680" s="8" t="e" cm="1">
        <f t="array" ref="AM680">Balance($B$8,$B$11,$B$12,$H$7,B680,AK680,AL680)</f>
        <v>#VALUE!</v>
      </c>
      <c r="AN680" s="8" t="e" cm="1">
        <f t="array" ref="AN680">getStorageByWaterLevel(B679)</f>
        <v>#VALUE!</v>
      </c>
    </row>
    <row r="681" spans="2:40" x14ac:dyDescent="0.25">
      <c r="B681" s="326" t="str">
        <f t="shared" si="412"/>
        <v/>
      </c>
      <c r="C681" s="326" t="str">
        <f t="shared" si="413"/>
        <v/>
      </c>
      <c r="D681" s="326" t="str">
        <f t="shared" si="414"/>
        <v/>
      </c>
      <c r="E681" s="326" t="str">
        <f t="shared" si="410"/>
        <v xml:space="preserve"> </v>
      </c>
      <c r="F681" s="326" t="str">
        <f t="shared" si="415"/>
        <v/>
      </c>
      <c r="G681" s="326" t="str">
        <f t="shared" si="416"/>
        <v/>
      </c>
      <c r="H681" s="311"/>
      <c r="I681" s="326" t="str">
        <f t="shared" si="417"/>
        <v/>
      </c>
      <c r="J681" s="326">
        <f t="shared" si="409"/>
        <v>42.18</v>
      </c>
      <c r="K681" s="333" t="str">
        <f t="shared" si="418"/>
        <v/>
      </c>
      <c r="L681" s="321" t="str">
        <f t="shared" si="419"/>
        <v/>
      </c>
      <c r="M681" s="321" t="str">
        <f t="shared" si="420"/>
        <v/>
      </c>
      <c r="N681" s="326" t="str">
        <f t="shared" si="421"/>
        <v/>
      </c>
      <c r="O681" s="326" t="str">
        <f t="shared" si="422"/>
        <v/>
      </c>
      <c r="P681" s="330"/>
      <c r="Q681" s="326"/>
      <c r="R681" s="276" t="str">
        <f>IF(H681&gt;0, rate1(1,$L$52,$L$51,$L$54,L681,$L$53,$L$50,P681),"")</f>
        <v/>
      </c>
      <c r="S681" s="321"/>
      <c r="T681" s="321"/>
      <c r="U681" s="326"/>
      <c r="V681" s="334"/>
      <c r="W681" s="326"/>
      <c r="X681" s="326"/>
      <c r="Y681" s="326"/>
      <c r="Z681" s="107" t="str">
        <f>IF(H681&gt;0, rate1(1,$L$52,$L$51,$L$54,U681,$L$53,$L$50,Y681),"")</f>
        <v/>
      </c>
      <c r="AA681" s="334" t="str">
        <f t="shared" si="423"/>
        <v/>
      </c>
      <c r="AB681" s="334" t="str">
        <f t="shared" si="424"/>
        <v/>
      </c>
      <c r="AC681" s="326" t="str">
        <f t="shared" si="425"/>
        <v/>
      </c>
      <c r="AD681" s="326" t="str">
        <f t="shared" si="426"/>
        <v/>
      </c>
      <c r="AE681" s="326" t="str">
        <f t="shared" si="427"/>
        <v/>
      </c>
      <c r="AF681" s="326" t="str">
        <f t="shared" si="428"/>
        <v/>
      </c>
      <c r="AG681" s="326" t="str">
        <f t="shared" si="429"/>
        <v/>
      </c>
      <c r="AH681" s="326" t="str">
        <f t="shared" si="430"/>
        <v/>
      </c>
      <c r="AI681" s="326" t="str">
        <f t="shared" si="431"/>
        <v/>
      </c>
      <c r="AJ681" s="326" t="str">
        <f t="shared" si="432"/>
        <v/>
      </c>
      <c r="AK681" s="335" t="str">
        <f t="shared" si="433"/>
        <v/>
      </c>
      <c r="AL681" s="41" t="str">
        <f t="shared" si="411"/>
        <v/>
      </c>
      <c r="AM681" s="8" t="e" cm="1">
        <f t="array" ref="AM681">Balance($B$8,$B$11,$B$12,$H$7,B681,AK681,AL681)</f>
        <v>#VALUE!</v>
      </c>
      <c r="AN681" s="8" t="e" cm="1">
        <f t="array" ref="AN681">getStorageByWaterLevel(B680)</f>
        <v>#VALUE!</v>
      </c>
    </row>
    <row r="682" spans="2:40" x14ac:dyDescent="0.25">
      <c r="B682" s="326" t="str">
        <f t="shared" si="412"/>
        <v/>
      </c>
      <c r="C682" s="326" t="str">
        <f t="shared" si="413"/>
        <v/>
      </c>
      <c r="D682" s="326" t="str">
        <f t="shared" si="414"/>
        <v/>
      </c>
      <c r="E682" s="326" t="str">
        <f t="shared" si="410"/>
        <v xml:space="preserve"> </v>
      </c>
      <c r="F682" s="326" t="str">
        <f t="shared" si="415"/>
        <v/>
      </c>
      <c r="G682" s="326" t="str">
        <f t="shared" si="416"/>
        <v/>
      </c>
      <c r="H682" s="311"/>
      <c r="I682" s="326" t="str">
        <f t="shared" si="417"/>
        <v/>
      </c>
      <c r="J682" s="326">
        <f t="shared" si="409"/>
        <v>42.18</v>
      </c>
      <c r="K682" s="333" t="str">
        <f t="shared" si="418"/>
        <v/>
      </c>
      <c r="L682" s="321" t="str">
        <f t="shared" si="419"/>
        <v/>
      </c>
      <c r="M682" s="321" t="str">
        <f t="shared" si="420"/>
        <v/>
      </c>
      <c r="N682" s="326" t="str">
        <f t="shared" si="421"/>
        <v/>
      </c>
      <c r="O682" s="326" t="str">
        <f t="shared" si="422"/>
        <v/>
      </c>
      <c r="P682" s="330"/>
      <c r="Q682" s="326"/>
      <c r="R682" s="276" t="str">
        <f>IF(H682&gt;0, rate1(1,$L$52,$L$51,$L$54,L682,$L$53,$L$50,P682),"")</f>
        <v/>
      </c>
      <c r="S682" s="321"/>
      <c r="T682" s="321"/>
      <c r="U682" s="326"/>
      <c r="V682" s="334"/>
      <c r="W682" s="326"/>
      <c r="X682" s="326"/>
      <c r="Y682" s="326"/>
      <c r="Z682" s="107" t="str">
        <f>IF(H682&gt;0, rate1(1,$L$52,$L$51,$L$54,U682,$L$53,$L$50,Y682),"")</f>
        <v/>
      </c>
      <c r="AA682" s="334" t="str">
        <f t="shared" si="423"/>
        <v/>
      </c>
      <c r="AB682" s="334" t="str">
        <f t="shared" si="424"/>
        <v/>
      </c>
      <c r="AC682" s="326" t="str">
        <f t="shared" si="425"/>
        <v/>
      </c>
      <c r="AD682" s="326" t="str">
        <f t="shared" si="426"/>
        <v/>
      </c>
      <c r="AE682" s="326" t="str">
        <f t="shared" si="427"/>
        <v/>
      </c>
      <c r="AF682" s="326" t="str">
        <f t="shared" si="428"/>
        <v/>
      </c>
      <c r="AG682" s="326" t="str">
        <f t="shared" si="429"/>
        <v/>
      </c>
      <c r="AH682" s="326" t="str">
        <f t="shared" si="430"/>
        <v/>
      </c>
      <c r="AI682" s="326" t="str">
        <f t="shared" si="431"/>
        <v/>
      </c>
      <c r="AJ682" s="326" t="str">
        <f t="shared" si="432"/>
        <v/>
      </c>
      <c r="AK682" s="335" t="str">
        <f t="shared" si="433"/>
        <v/>
      </c>
      <c r="AL682" s="41" t="str">
        <f t="shared" si="411"/>
        <v/>
      </c>
      <c r="AM682" s="8" t="e" cm="1">
        <f t="array" ref="AM682">Balance($B$8,$B$11,$B$12,$H$7,B682,AK682,AL682)</f>
        <v>#VALUE!</v>
      </c>
      <c r="AN682" s="8" t="e" cm="1">
        <f t="array" ref="AN682">getStorageByWaterLevel(B681)</f>
        <v>#VALUE!</v>
      </c>
    </row>
    <row r="683" spans="2:40" x14ac:dyDescent="0.25">
      <c r="B683" s="326" t="str">
        <f t="shared" si="412"/>
        <v/>
      </c>
      <c r="C683" s="326" t="str">
        <f t="shared" si="413"/>
        <v/>
      </c>
      <c r="D683" s="326" t="str">
        <f t="shared" si="414"/>
        <v/>
      </c>
      <c r="E683" s="326" t="str">
        <f t="shared" si="410"/>
        <v xml:space="preserve"> </v>
      </c>
      <c r="F683" s="326" t="str">
        <f t="shared" si="415"/>
        <v/>
      </c>
      <c r="G683" s="326" t="str">
        <f t="shared" si="416"/>
        <v/>
      </c>
      <c r="H683" s="311"/>
      <c r="I683" s="326" t="str">
        <f t="shared" si="417"/>
        <v/>
      </c>
      <c r="J683" s="326">
        <f t="shared" si="409"/>
        <v>42.18</v>
      </c>
      <c r="K683" s="333" t="str">
        <f t="shared" si="418"/>
        <v/>
      </c>
      <c r="L683" s="321" t="str">
        <f t="shared" si="419"/>
        <v/>
      </c>
      <c r="M683" s="321" t="str">
        <f t="shared" si="420"/>
        <v/>
      </c>
      <c r="N683" s="326" t="str">
        <f t="shared" si="421"/>
        <v/>
      </c>
      <c r="O683" s="326" t="str">
        <f t="shared" si="422"/>
        <v/>
      </c>
      <c r="P683" s="330"/>
      <c r="Q683" s="326"/>
      <c r="R683" s="276" t="str">
        <f>IF(H683&gt;0, rate1(1,$L$52,$L$51,$L$54,L683,$L$53,$L$50,P683),"")</f>
        <v/>
      </c>
      <c r="S683" s="321"/>
      <c r="T683" s="321"/>
      <c r="U683" s="326"/>
      <c r="V683" s="334"/>
      <c r="W683" s="326"/>
      <c r="X683" s="326"/>
      <c r="Y683" s="326"/>
      <c r="Z683" s="107" t="str">
        <f>IF(H683&gt;0, rate1(1,$L$52,$L$51,$L$54,U683,$L$53,$L$50,Y683),"")</f>
        <v/>
      </c>
      <c r="AA683" s="334" t="str">
        <f t="shared" si="423"/>
        <v/>
      </c>
      <c r="AB683" s="334" t="str">
        <f t="shared" si="424"/>
        <v/>
      </c>
      <c r="AC683" s="326" t="str">
        <f t="shared" si="425"/>
        <v/>
      </c>
      <c r="AD683" s="326" t="str">
        <f t="shared" si="426"/>
        <v/>
      </c>
      <c r="AE683" s="326" t="str">
        <f t="shared" si="427"/>
        <v/>
      </c>
      <c r="AF683" s="326" t="str">
        <f t="shared" si="428"/>
        <v/>
      </c>
      <c r="AG683" s="326" t="str">
        <f t="shared" si="429"/>
        <v/>
      </c>
      <c r="AH683" s="326" t="str">
        <f t="shared" si="430"/>
        <v/>
      </c>
      <c r="AI683" s="326" t="str">
        <f t="shared" si="431"/>
        <v/>
      </c>
      <c r="AJ683" s="326" t="str">
        <f t="shared" si="432"/>
        <v/>
      </c>
      <c r="AK683" s="335" t="str">
        <f t="shared" si="433"/>
        <v/>
      </c>
      <c r="AL683" s="41" t="str">
        <f t="shared" si="411"/>
        <v/>
      </c>
      <c r="AM683" s="8" t="e" cm="1">
        <f t="array" ref="AM683">Balance($B$8,$B$11,$B$12,$H$7,B683,AK683,AL683)</f>
        <v>#VALUE!</v>
      </c>
      <c r="AN683" s="8" t="e" cm="1">
        <f t="array" ref="AN683">getStorageByWaterLevel(B682)</f>
        <v>#VALUE!</v>
      </c>
    </row>
    <row r="684" spans="2:40" x14ac:dyDescent="0.25">
      <c r="B684" s="326" t="str">
        <f t="shared" si="412"/>
        <v/>
      </c>
      <c r="C684" s="326" t="str">
        <f t="shared" si="413"/>
        <v/>
      </c>
      <c r="D684" s="326" t="str">
        <f t="shared" si="414"/>
        <v/>
      </c>
      <c r="E684" s="326" t="str">
        <f t="shared" si="410"/>
        <v xml:space="preserve"> </v>
      </c>
      <c r="F684" s="326" t="str">
        <f t="shared" si="415"/>
        <v/>
      </c>
      <c r="G684" s="326" t="str">
        <f t="shared" si="416"/>
        <v/>
      </c>
      <c r="H684" s="311"/>
      <c r="I684" s="326" t="str">
        <f t="shared" si="417"/>
        <v/>
      </c>
      <c r="J684" s="326">
        <f t="shared" si="409"/>
        <v>42.18</v>
      </c>
      <c r="K684" s="333" t="str">
        <f t="shared" si="418"/>
        <v/>
      </c>
      <c r="L684" s="321" t="str">
        <f t="shared" si="419"/>
        <v/>
      </c>
      <c r="M684" s="321" t="str">
        <f t="shared" si="420"/>
        <v/>
      </c>
      <c r="N684" s="326" t="str">
        <f t="shared" si="421"/>
        <v/>
      </c>
      <c r="O684" s="326" t="str">
        <f t="shared" si="422"/>
        <v/>
      </c>
      <c r="P684" s="330"/>
      <c r="Q684" s="326"/>
      <c r="R684" s="276" t="str">
        <f>IF(H684&gt;0, rate1(1,$L$52,$L$51,$L$54,L684,$L$53,$L$50,P684),"")</f>
        <v/>
      </c>
      <c r="S684" s="321"/>
      <c r="T684" s="321"/>
      <c r="U684" s="326"/>
      <c r="V684" s="334"/>
      <c r="W684" s="326"/>
      <c r="X684" s="326"/>
      <c r="Y684" s="326"/>
      <c r="Z684" s="107" t="str">
        <f>IF(H684&gt;0, rate1(1,$L$52,$L$51,$L$54,U684,$L$53,$L$50,Y684),"")</f>
        <v/>
      </c>
      <c r="AA684" s="334" t="str">
        <f t="shared" si="423"/>
        <v/>
      </c>
      <c r="AB684" s="334" t="str">
        <f t="shared" si="424"/>
        <v/>
      </c>
      <c r="AC684" s="326" t="str">
        <f t="shared" si="425"/>
        <v/>
      </c>
      <c r="AD684" s="326" t="str">
        <f t="shared" si="426"/>
        <v/>
      </c>
      <c r="AE684" s="326" t="str">
        <f t="shared" si="427"/>
        <v/>
      </c>
      <c r="AF684" s="326" t="str">
        <f t="shared" si="428"/>
        <v/>
      </c>
      <c r="AG684" s="326" t="str">
        <f t="shared" si="429"/>
        <v/>
      </c>
      <c r="AH684" s="326" t="str">
        <f t="shared" si="430"/>
        <v/>
      </c>
      <c r="AI684" s="326" t="str">
        <f t="shared" si="431"/>
        <v/>
      </c>
      <c r="AJ684" s="326" t="str">
        <f t="shared" si="432"/>
        <v/>
      </c>
      <c r="AK684" s="335" t="str">
        <f t="shared" si="433"/>
        <v/>
      </c>
      <c r="AL684" s="41" t="str">
        <f t="shared" si="411"/>
        <v/>
      </c>
      <c r="AM684" s="8" t="e" cm="1">
        <f t="array" ref="AM684">Balance($B$8,$B$11,$B$12,$H$7,B684,AK684,AL684)</f>
        <v>#VALUE!</v>
      </c>
      <c r="AN684" s="8" t="e" cm="1">
        <f t="array" ref="AN684">getStorageByWaterLevel(B683)</f>
        <v>#VALUE!</v>
      </c>
    </row>
    <row r="685" spans="2:40" x14ac:dyDescent="0.25">
      <c r="B685" s="326" t="str">
        <f t="shared" si="412"/>
        <v/>
      </c>
      <c r="C685" s="326" t="str">
        <f t="shared" si="413"/>
        <v/>
      </c>
      <c r="D685" s="326" t="str">
        <f t="shared" si="414"/>
        <v/>
      </c>
      <c r="E685" s="326" t="str">
        <f t="shared" si="410"/>
        <v xml:space="preserve"> </v>
      </c>
      <c r="F685" s="326" t="str">
        <f t="shared" si="415"/>
        <v/>
      </c>
      <c r="G685" s="326" t="str">
        <f t="shared" si="416"/>
        <v/>
      </c>
      <c r="H685" s="311"/>
      <c r="I685" s="326" t="str">
        <f t="shared" si="417"/>
        <v/>
      </c>
      <c r="J685" s="326">
        <f t="shared" si="409"/>
        <v>42.18</v>
      </c>
      <c r="K685" s="333" t="str">
        <f t="shared" si="418"/>
        <v/>
      </c>
      <c r="L685" s="321" t="str">
        <f t="shared" si="419"/>
        <v/>
      </c>
      <c r="M685" s="321" t="str">
        <f t="shared" si="420"/>
        <v/>
      </c>
      <c r="N685" s="326" t="str">
        <f t="shared" si="421"/>
        <v/>
      </c>
      <c r="O685" s="326" t="str">
        <f t="shared" si="422"/>
        <v/>
      </c>
      <c r="P685" s="330"/>
      <c r="Q685" s="326"/>
      <c r="R685" s="276" t="str">
        <f>IF(H685&gt;0, rate1(1,$L$52,$L$51,$L$54,L685,$L$53,$L$50,P685),"")</f>
        <v/>
      </c>
      <c r="S685" s="321"/>
      <c r="T685" s="321"/>
      <c r="U685" s="326"/>
      <c r="V685" s="334"/>
      <c r="W685" s="326"/>
      <c r="X685" s="326"/>
      <c r="Y685" s="326"/>
      <c r="Z685" s="107" t="str">
        <f>IF(H685&gt;0, rate1(1,$L$52,$L$51,$L$54,U685,$L$53,$L$50,Y685),"")</f>
        <v/>
      </c>
      <c r="AA685" s="334" t="str">
        <f t="shared" si="423"/>
        <v/>
      </c>
      <c r="AB685" s="334" t="str">
        <f t="shared" si="424"/>
        <v/>
      </c>
      <c r="AC685" s="326" t="str">
        <f t="shared" si="425"/>
        <v/>
      </c>
      <c r="AD685" s="326" t="str">
        <f t="shared" si="426"/>
        <v/>
      </c>
      <c r="AE685" s="326" t="str">
        <f t="shared" si="427"/>
        <v/>
      </c>
      <c r="AF685" s="326" t="str">
        <f t="shared" si="428"/>
        <v/>
      </c>
      <c r="AG685" s="326" t="str">
        <f t="shared" si="429"/>
        <v/>
      </c>
      <c r="AH685" s="326" t="str">
        <f t="shared" si="430"/>
        <v/>
      </c>
      <c r="AI685" s="326" t="str">
        <f t="shared" si="431"/>
        <v/>
      </c>
      <c r="AJ685" s="326" t="str">
        <f t="shared" si="432"/>
        <v/>
      </c>
      <c r="AK685" s="335" t="str">
        <f t="shared" si="433"/>
        <v/>
      </c>
      <c r="AL685" s="41" t="str">
        <f t="shared" si="411"/>
        <v/>
      </c>
      <c r="AM685" s="8" t="e" cm="1">
        <f t="array" ref="AM685">Balance($B$8,$B$11,$B$12,$H$7,B685,AK685,AL685)</f>
        <v>#VALUE!</v>
      </c>
      <c r="AN685" s="8" t="e" cm="1">
        <f t="array" ref="AN685">getStorageByWaterLevel(B684)</f>
        <v>#VALUE!</v>
      </c>
    </row>
    <row r="686" spans="2:40" x14ac:dyDescent="0.25">
      <c r="B686" s="326" t="str">
        <f t="shared" si="412"/>
        <v/>
      </c>
      <c r="C686" s="326" t="str">
        <f t="shared" si="413"/>
        <v/>
      </c>
      <c r="D686" s="326" t="str">
        <f t="shared" si="414"/>
        <v/>
      </c>
      <c r="E686" s="326" t="str">
        <f t="shared" si="410"/>
        <v xml:space="preserve"> </v>
      </c>
      <c r="F686" s="326" t="str">
        <f t="shared" si="415"/>
        <v/>
      </c>
      <c r="G686" s="326" t="str">
        <f t="shared" si="416"/>
        <v/>
      </c>
      <c r="H686" s="311"/>
      <c r="I686" s="326" t="str">
        <f t="shared" si="417"/>
        <v/>
      </c>
      <c r="J686" s="326">
        <f t="shared" si="409"/>
        <v>42.18</v>
      </c>
      <c r="K686" s="333" t="str">
        <f t="shared" si="418"/>
        <v/>
      </c>
      <c r="L686" s="321" t="str">
        <f t="shared" si="419"/>
        <v/>
      </c>
      <c r="M686" s="321" t="str">
        <f t="shared" si="420"/>
        <v/>
      </c>
      <c r="N686" s="326" t="str">
        <f t="shared" si="421"/>
        <v/>
      </c>
      <c r="O686" s="326" t="str">
        <f t="shared" si="422"/>
        <v/>
      </c>
      <c r="P686" s="330"/>
      <c r="Q686" s="326"/>
      <c r="R686" s="276" t="str">
        <f>IF(H686&gt;0, rate1(1,$L$52,$L$51,$L$54,L686,$L$53,$L$50,P686),"")</f>
        <v/>
      </c>
      <c r="S686" s="321"/>
      <c r="T686" s="321"/>
      <c r="U686" s="326"/>
      <c r="V686" s="334"/>
      <c r="W686" s="326"/>
      <c r="X686" s="326"/>
      <c r="Y686" s="326"/>
      <c r="Z686" s="107" t="str">
        <f>IF(H686&gt;0, rate1(1,$L$52,$L$51,$L$54,U686,$L$53,$L$50,Y686),"")</f>
        <v/>
      </c>
      <c r="AA686" s="334" t="str">
        <f t="shared" si="423"/>
        <v/>
      </c>
      <c r="AB686" s="334" t="str">
        <f t="shared" si="424"/>
        <v/>
      </c>
      <c r="AC686" s="326" t="str">
        <f t="shared" si="425"/>
        <v/>
      </c>
      <c r="AD686" s="326" t="str">
        <f t="shared" si="426"/>
        <v/>
      </c>
      <c r="AE686" s="326" t="str">
        <f t="shared" si="427"/>
        <v/>
      </c>
      <c r="AF686" s="326" t="str">
        <f t="shared" si="428"/>
        <v/>
      </c>
      <c r="AG686" s="326" t="str">
        <f t="shared" si="429"/>
        <v/>
      </c>
      <c r="AH686" s="326" t="str">
        <f t="shared" si="430"/>
        <v/>
      </c>
      <c r="AI686" s="326" t="str">
        <f t="shared" si="431"/>
        <v/>
      </c>
      <c r="AJ686" s="326" t="str">
        <f t="shared" si="432"/>
        <v/>
      </c>
      <c r="AK686" s="335" t="str">
        <f t="shared" si="433"/>
        <v/>
      </c>
      <c r="AL686" s="41" t="str">
        <f t="shared" si="411"/>
        <v/>
      </c>
      <c r="AM686" s="8" t="e" cm="1">
        <f t="array" ref="AM686">Balance($B$8,$B$11,$B$12,$H$7,B686,AK686,AL686)</f>
        <v>#VALUE!</v>
      </c>
      <c r="AN686" s="8" t="e" cm="1">
        <f t="array" ref="AN686">getStorageByWaterLevel(B685)</f>
        <v>#VALUE!</v>
      </c>
    </row>
    <row r="687" spans="2:40" x14ac:dyDescent="0.25">
      <c r="B687" s="326" t="str">
        <f t="shared" si="412"/>
        <v/>
      </c>
      <c r="C687" s="326" t="str">
        <f t="shared" si="413"/>
        <v/>
      </c>
      <c r="D687" s="326" t="str">
        <f t="shared" si="414"/>
        <v/>
      </c>
      <c r="E687" s="326" t="str">
        <f t="shared" si="410"/>
        <v xml:space="preserve"> </v>
      </c>
      <c r="F687" s="326" t="str">
        <f t="shared" si="415"/>
        <v/>
      </c>
      <c r="G687" s="326" t="str">
        <f t="shared" si="416"/>
        <v/>
      </c>
      <c r="H687" s="311"/>
      <c r="I687" s="326" t="str">
        <f t="shared" si="417"/>
        <v/>
      </c>
      <c r="J687" s="326">
        <f t="shared" si="409"/>
        <v>42.18</v>
      </c>
      <c r="K687" s="333" t="str">
        <f t="shared" si="418"/>
        <v/>
      </c>
      <c r="L687" s="321" t="str">
        <f t="shared" si="419"/>
        <v/>
      </c>
      <c r="M687" s="321" t="str">
        <f t="shared" si="420"/>
        <v/>
      </c>
      <c r="N687" s="326" t="str">
        <f t="shared" si="421"/>
        <v/>
      </c>
      <c r="O687" s="326" t="str">
        <f t="shared" si="422"/>
        <v/>
      </c>
      <c r="P687" s="330"/>
      <c r="Q687" s="326"/>
      <c r="R687" s="276" t="str">
        <f>IF(H687&gt;0, rate1(1,$L$52,$L$51,$L$54,L687,$L$53,$L$50,P687),"")</f>
        <v/>
      </c>
      <c r="S687" s="321"/>
      <c r="T687" s="321"/>
      <c r="U687" s="326"/>
      <c r="V687" s="334"/>
      <c r="W687" s="326"/>
      <c r="X687" s="326"/>
      <c r="Y687" s="326"/>
      <c r="Z687" s="107" t="str">
        <f>IF(H687&gt;0, rate1(1,$L$52,$L$51,$L$54,U687,$L$53,$L$50,Y687),"")</f>
        <v/>
      </c>
      <c r="AA687" s="334" t="str">
        <f t="shared" si="423"/>
        <v/>
      </c>
      <c r="AB687" s="334" t="str">
        <f t="shared" si="424"/>
        <v/>
      </c>
      <c r="AC687" s="326" t="str">
        <f t="shared" si="425"/>
        <v/>
      </c>
      <c r="AD687" s="326" t="str">
        <f t="shared" si="426"/>
        <v/>
      </c>
      <c r="AE687" s="326" t="str">
        <f t="shared" si="427"/>
        <v/>
      </c>
      <c r="AF687" s="326" t="str">
        <f t="shared" si="428"/>
        <v/>
      </c>
      <c r="AG687" s="326" t="str">
        <f t="shared" si="429"/>
        <v/>
      </c>
      <c r="AH687" s="326" t="str">
        <f t="shared" si="430"/>
        <v/>
      </c>
      <c r="AI687" s="326" t="str">
        <f t="shared" si="431"/>
        <v/>
      </c>
      <c r="AJ687" s="326" t="str">
        <f t="shared" si="432"/>
        <v/>
      </c>
      <c r="AK687" s="335" t="str">
        <f t="shared" si="433"/>
        <v/>
      </c>
      <c r="AL687" s="41" t="str">
        <f t="shared" si="411"/>
        <v/>
      </c>
      <c r="AM687" s="8" t="e" cm="1">
        <f t="array" ref="AM687">Balance($B$8,$B$11,$B$12,$H$7,B687,AK687,AL687)</f>
        <v>#VALUE!</v>
      </c>
      <c r="AN687" s="8" t="e" cm="1">
        <f t="array" ref="AN687">getStorageByWaterLevel(B686)</f>
        <v>#VALUE!</v>
      </c>
    </row>
    <row r="688" spans="2:40" x14ac:dyDescent="0.25">
      <c r="B688" s="326" t="str">
        <f t="shared" si="412"/>
        <v/>
      </c>
      <c r="C688" s="326" t="str">
        <f t="shared" si="413"/>
        <v/>
      </c>
      <c r="D688" s="326" t="str">
        <f t="shared" si="414"/>
        <v/>
      </c>
      <c r="E688" s="326" t="str">
        <f t="shared" si="410"/>
        <v xml:space="preserve"> </v>
      </c>
      <c r="F688" s="326" t="str">
        <f t="shared" si="415"/>
        <v/>
      </c>
      <c r="G688" s="326" t="str">
        <f t="shared" si="416"/>
        <v/>
      </c>
      <c r="H688" s="311"/>
      <c r="I688" s="326" t="str">
        <f t="shared" si="417"/>
        <v/>
      </c>
      <c r="J688" s="326">
        <f t="shared" si="409"/>
        <v>42.18</v>
      </c>
      <c r="K688" s="333" t="str">
        <f t="shared" si="418"/>
        <v/>
      </c>
      <c r="L688" s="321" t="str">
        <f t="shared" si="419"/>
        <v/>
      </c>
      <c r="M688" s="321" t="str">
        <f t="shared" si="420"/>
        <v/>
      </c>
      <c r="N688" s="326" t="str">
        <f t="shared" si="421"/>
        <v/>
      </c>
      <c r="O688" s="326" t="str">
        <f t="shared" si="422"/>
        <v/>
      </c>
      <c r="P688" s="330"/>
      <c r="Q688" s="326"/>
      <c r="R688" s="276" t="str">
        <f>IF(H688&gt;0, rate1(1,$L$52,$L$51,$L$54,L688,$L$53,$L$50,P688),"")</f>
        <v/>
      </c>
      <c r="S688" s="321"/>
      <c r="T688" s="321"/>
      <c r="U688" s="326"/>
      <c r="V688" s="334"/>
      <c r="W688" s="326"/>
      <c r="X688" s="326"/>
      <c r="Y688" s="326"/>
      <c r="Z688" s="107" t="str">
        <f>IF(H688&gt;0, rate1(1,$L$52,$L$51,$L$54,U688,$L$53,$L$50,Y688),"")</f>
        <v/>
      </c>
      <c r="AA688" s="334" t="str">
        <f t="shared" si="423"/>
        <v/>
      </c>
      <c r="AB688" s="334" t="str">
        <f t="shared" si="424"/>
        <v/>
      </c>
      <c r="AC688" s="326" t="str">
        <f t="shared" si="425"/>
        <v/>
      </c>
      <c r="AD688" s="326" t="str">
        <f t="shared" si="426"/>
        <v/>
      </c>
      <c r="AE688" s="326" t="str">
        <f t="shared" si="427"/>
        <v/>
      </c>
      <c r="AF688" s="326" t="str">
        <f t="shared" si="428"/>
        <v/>
      </c>
      <c r="AG688" s="326" t="str">
        <f t="shared" si="429"/>
        <v/>
      </c>
      <c r="AH688" s="326" t="str">
        <f t="shared" si="430"/>
        <v/>
      </c>
      <c r="AI688" s="326" t="str">
        <f t="shared" si="431"/>
        <v/>
      </c>
      <c r="AJ688" s="326" t="str">
        <f t="shared" si="432"/>
        <v/>
      </c>
      <c r="AK688" s="335" t="str">
        <f t="shared" si="433"/>
        <v/>
      </c>
      <c r="AL688" s="41" t="str">
        <f t="shared" si="411"/>
        <v/>
      </c>
      <c r="AM688" s="8" t="e" cm="1">
        <f t="array" ref="AM688">Balance($B$8,$B$11,$B$12,$H$7,B688,AK688,AL688)</f>
        <v>#VALUE!</v>
      </c>
      <c r="AN688" s="8" t="e" cm="1">
        <f t="array" ref="AN688">getStorageByWaterLevel(B687)</f>
        <v>#VALUE!</v>
      </c>
    </row>
    <row r="689" spans="2:40" x14ac:dyDescent="0.25">
      <c r="B689" s="326" t="str">
        <f t="shared" si="412"/>
        <v/>
      </c>
      <c r="C689" s="326" t="str">
        <f t="shared" si="413"/>
        <v/>
      </c>
      <c r="D689" s="326" t="str">
        <f t="shared" si="414"/>
        <v/>
      </c>
      <c r="E689" s="326" t="str">
        <f t="shared" si="410"/>
        <v xml:space="preserve"> </v>
      </c>
      <c r="F689" s="326" t="str">
        <f t="shared" si="415"/>
        <v/>
      </c>
      <c r="G689" s="326" t="str">
        <f t="shared" si="416"/>
        <v/>
      </c>
      <c r="H689" s="311"/>
      <c r="I689" s="326" t="str">
        <f t="shared" si="417"/>
        <v/>
      </c>
      <c r="J689" s="326">
        <f t="shared" si="409"/>
        <v>42.18</v>
      </c>
      <c r="K689" s="333" t="str">
        <f t="shared" si="418"/>
        <v/>
      </c>
      <c r="L689" s="321" t="str">
        <f t="shared" si="419"/>
        <v/>
      </c>
      <c r="M689" s="321" t="str">
        <f t="shared" si="420"/>
        <v/>
      </c>
      <c r="N689" s="326" t="str">
        <f t="shared" si="421"/>
        <v/>
      </c>
      <c r="O689" s="326" t="str">
        <f t="shared" si="422"/>
        <v/>
      </c>
      <c r="P689" s="330"/>
      <c r="Q689" s="326"/>
      <c r="R689" s="276" t="str">
        <f>IF(H689&gt;0, rate1(1,$L$52,$L$51,$L$54,L689,$L$53,$L$50,P689),"")</f>
        <v/>
      </c>
      <c r="S689" s="321"/>
      <c r="T689" s="321"/>
      <c r="U689" s="326"/>
      <c r="V689" s="334"/>
      <c r="W689" s="326"/>
      <c r="X689" s="326"/>
      <c r="Y689" s="326"/>
      <c r="Z689" s="107" t="str">
        <f>IF(H689&gt;0, rate1(1,$L$52,$L$51,$L$54,U689,$L$53,$L$50,Y689),"")</f>
        <v/>
      </c>
      <c r="AA689" s="334" t="str">
        <f t="shared" si="423"/>
        <v/>
      </c>
      <c r="AB689" s="334" t="str">
        <f t="shared" si="424"/>
        <v/>
      </c>
      <c r="AC689" s="326" t="str">
        <f t="shared" si="425"/>
        <v/>
      </c>
      <c r="AD689" s="326" t="str">
        <f t="shared" si="426"/>
        <v/>
      </c>
      <c r="AE689" s="326" t="str">
        <f t="shared" si="427"/>
        <v/>
      </c>
      <c r="AF689" s="326" t="str">
        <f t="shared" si="428"/>
        <v/>
      </c>
      <c r="AG689" s="326" t="str">
        <f t="shared" si="429"/>
        <v/>
      </c>
      <c r="AH689" s="326" t="str">
        <f t="shared" si="430"/>
        <v/>
      </c>
      <c r="AI689" s="326" t="str">
        <f t="shared" si="431"/>
        <v/>
      </c>
      <c r="AJ689" s="326" t="str">
        <f t="shared" si="432"/>
        <v/>
      </c>
      <c r="AK689" s="335" t="str">
        <f t="shared" si="433"/>
        <v/>
      </c>
      <c r="AL689" s="41" t="str">
        <f t="shared" si="411"/>
        <v/>
      </c>
      <c r="AM689" s="8" t="e" cm="1">
        <f t="array" ref="AM689">Balance($B$8,$B$11,$B$12,$H$7,B689,AK689,AL689)</f>
        <v>#VALUE!</v>
      </c>
      <c r="AN689" s="8" t="e" cm="1">
        <f t="array" ref="AN689">getStorageByWaterLevel(B688)</f>
        <v>#VALUE!</v>
      </c>
    </row>
    <row r="690" spans="2:40" x14ac:dyDescent="0.25">
      <c r="B690" s="326" t="str">
        <f t="shared" si="412"/>
        <v/>
      </c>
      <c r="C690" s="326" t="str">
        <f t="shared" si="413"/>
        <v/>
      </c>
      <c r="D690" s="326" t="str">
        <f t="shared" si="414"/>
        <v/>
      </c>
      <c r="E690" s="326" t="str">
        <f t="shared" si="410"/>
        <v xml:space="preserve"> </v>
      </c>
      <c r="F690" s="326" t="str">
        <f t="shared" si="415"/>
        <v/>
      </c>
      <c r="G690" s="326" t="str">
        <f t="shared" si="416"/>
        <v/>
      </c>
      <c r="H690" s="311"/>
      <c r="I690" s="326" t="str">
        <f t="shared" si="417"/>
        <v/>
      </c>
      <c r="J690" s="326">
        <f t="shared" si="409"/>
        <v>42.18</v>
      </c>
      <c r="K690" s="333" t="str">
        <f t="shared" si="418"/>
        <v/>
      </c>
      <c r="L690" s="321" t="str">
        <f t="shared" si="419"/>
        <v/>
      </c>
      <c r="M690" s="321" t="str">
        <f t="shared" si="420"/>
        <v/>
      </c>
      <c r="N690" s="326" t="str">
        <f t="shared" si="421"/>
        <v/>
      </c>
      <c r="O690" s="326" t="str">
        <f t="shared" si="422"/>
        <v/>
      </c>
      <c r="P690" s="330"/>
      <c r="Q690" s="326"/>
      <c r="R690" s="276" t="str">
        <f>IF(H690&gt;0, rate1(1,$L$52,$L$51,$L$54,L690,$L$53,$L$50,P690),"")</f>
        <v/>
      </c>
      <c r="S690" s="321"/>
      <c r="T690" s="321"/>
      <c r="U690" s="326"/>
      <c r="V690" s="334"/>
      <c r="W690" s="326"/>
      <c r="X690" s="326"/>
      <c r="Y690" s="326"/>
      <c r="Z690" s="107" t="str">
        <f>IF(H690&gt;0, rate1(1,$L$52,$L$51,$L$54,U690,$L$53,$L$50,Y690),"")</f>
        <v/>
      </c>
      <c r="AA690" s="334" t="str">
        <f t="shared" si="423"/>
        <v/>
      </c>
      <c r="AB690" s="334" t="str">
        <f t="shared" si="424"/>
        <v/>
      </c>
      <c r="AC690" s="326" t="str">
        <f t="shared" si="425"/>
        <v/>
      </c>
      <c r="AD690" s="326" t="str">
        <f t="shared" si="426"/>
        <v/>
      </c>
      <c r="AE690" s="326" t="str">
        <f t="shared" si="427"/>
        <v/>
      </c>
      <c r="AF690" s="326" t="str">
        <f t="shared" si="428"/>
        <v/>
      </c>
      <c r="AG690" s="326" t="str">
        <f t="shared" si="429"/>
        <v/>
      </c>
      <c r="AH690" s="326" t="str">
        <f t="shared" si="430"/>
        <v/>
      </c>
      <c r="AI690" s="326" t="str">
        <f t="shared" si="431"/>
        <v/>
      </c>
      <c r="AJ690" s="326" t="str">
        <f t="shared" si="432"/>
        <v/>
      </c>
      <c r="AK690" s="335" t="str">
        <f t="shared" si="433"/>
        <v/>
      </c>
      <c r="AL690" s="41" t="str">
        <f t="shared" si="411"/>
        <v/>
      </c>
      <c r="AM690" s="8" t="e" cm="1">
        <f t="array" ref="AM690">Balance($B$8,$B$11,$B$12,$H$7,B690,AK690,AL690)</f>
        <v>#VALUE!</v>
      </c>
      <c r="AN690" s="8" t="e" cm="1">
        <f t="array" ref="AN690">getStorageByWaterLevel(B689)</f>
        <v>#VALUE!</v>
      </c>
    </row>
    <row r="691" spans="2:40" x14ac:dyDescent="0.25">
      <c r="B691" s="326" t="str">
        <f t="shared" si="412"/>
        <v/>
      </c>
      <c r="C691" s="326" t="str">
        <f t="shared" si="413"/>
        <v/>
      </c>
      <c r="D691" s="326" t="str">
        <f t="shared" si="414"/>
        <v/>
      </c>
      <c r="E691" s="326" t="str">
        <f t="shared" si="410"/>
        <v xml:space="preserve"> </v>
      </c>
      <c r="F691" s="326" t="str">
        <f t="shared" si="415"/>
        <v/>
      </c>
      <c r="G691" s="326" t="str">
        <f t="shared" si="416"/>
        <v/>
      </c>
      <c r="H691" s="311"/>
      <c r="I691" s="326" t="str">
        <f t="shared" si="417"/>
        <v/>
      </c>
      <c r="J691" s="326">
        <f t="shared" si="409"/>
        <v>42.18</v>
      </c>
      <c r="K691" s="333" t="str">
        <f t="shared" si="418"/>
        <v/>
      </c>
      <c r="L691" s="321" t="str">
        <f t="shared" si="419"/>
        <v/>
      </c>
      <c r="M691" s="321" t="str">
        <f t="shared" si="420"/>
        <v/>
      </c>
      <c r="N691" s="326" t="str">
        <f t="shared" si="421"/>
        <v/>
      </c>
      <c r="O691" s="326" t="str">
        <f t="shared" si="422"/>
        <v/>
      </c>
      <c r="P691" s="330"/>
      <c r="Q691" s="326"/>
      <c r="R691" s="276" t="str">
        <f>IF(H691&gt;0, rate1(1,$L$52,$L$51,$L$54,L691,$L$53,$L$50,P691),"")</f>
        <v/>
      </c>
      <c r="S691" s="321"/>
      <c r="T691" s="321"/>
      <c r="U691" s="326"/>
      <c r="V691" s="334"/>
      <c r="W691" s="326"/>
      <c r="X691" s="326"/>
      <c r="Y691" s="326"/>
      <c r="Z691" s="107" t="str">
        <f>IF(H691&gt;0, rate1(1,$L$52,$L$51,$L$54,U691,$L$53,$L$50,Y691),"")</f>
        <v/>
      </c>
      <c r="AA691" s="334" t="str">
        <f t="shared" si="423"/>
        <v/>
      </c>
      <c r="AB691" s="334" t="str">
        <f t="shared" si="424"/>
        <v/>
      </c>
      <c r="AC691" s="326" t="str">
        <f t="shared" si="425"/>
        <v/>
      </c>
      <c r="AD691" s="326" t="str">
        <f t="shared" si="426"/>
        <v/>
      </c>
      <c r="AE691" s="326" t="str">
        <f t="shared" si="427"/>
        <v/>
      </c>
      <c r="AF691" s="326" t="str">
        <f t="shared" si="428"/>
        <v/>
      </c>
      <c r="AG691" s="326" t="str">
        <f t="shared" si="429"/>
        <v/>
      </c>
      <c r="AH691" s="326" t="str">
        <f t="shared" si="430"/>
        <v/>
      </c>
      <c r="AI691" s="326" t="str">
        <f t="shared" si="431"/>
        <v/>
      </c>
      <c r="AJ691" s="326" t="str">
        <f t="shared" si="432"/>
        <v/>
      </c>
      <c r="AK691" s="335" t="str">
        <f t="shared" si="433"/>
        <v/>
      </c>
      <c r="AL691" s="41" t="str">
        <f t="shared" si="411"/>
        <v/>
      </c>
      <c r="AM691" s="8" t="e" cm="1">
        <f t="array" ref="AM691">Balance($B$8,$B$11,$B$12,$H$7,B691,AK691,AL691)</f>
        <v>#VALUE!</v>
      </c>
      <c r="AN691" s="8" t="e" cm="1">
        <f t="array" ref="AN691">getStorageByWaterLevel(B690)</f>
        <v>#VALUE!</v>
      </c>
    </row>
    <row r="692" spans="2:40" x14ac:dyDescent="0.25">
      <c r="B692" s="326" t="str">
        <f t="shared" si="412"/>
        <v/>
      </c>
      <c r="C692" s="326" t="str">
        <f t="shared" si="413"/>
        <v/>
      </c>
      <c r="D692" s="326" t="str">
        <f t="shared" si="414"/>
        <v/>
      </c>
      <c r="E692" s="326" t="str">
        <f t="shared" si="410"/>
        <v xml:space="preserve"> </v>
      </c>
      <c r="F692" s="326" t="str">
        <f t="shared" si="415"/>
        <v/>
      </c>
      <c r="G692" s="326" t="str">
        <f t="shared" si="416"/>
        <v/>
      </c>
      <c r="H692" s="311"/>
      <c r="I692" s="326" t="str">
        <f t="shared" si="417"/>
        <v/>
      </c>
      <c r="J692" s="326">
        <f t="shared" si="409"/>
        <v>42.18</v>
      </c>
      <c r="K692" s="333" t="str">
        <f t="shared" si="418"/>
        <v/>
      </c>
      <c r="L692" s="321" t="str">
        <f t="shared" si="419"/>
        <v/>
      </c>
      <c r="M692" s="321" t="str">
        <f t="shared" si="420"/>
        <v/>
      </c>
      <c r="N692" s="326" t="str">
        <f t="shared" si="421"/>
        <v/>
      </c>
      <c r="O692" s="326" t="str">
        <f t="shared" si="422"/>
        <v/>
      </c>
      <c r="P692" s="330"/>
      <c r="Q692" s="326"/>
      <c r="R692" s="276" t="str">
        <f>IF(H692&gt;0, rate1(1,$L$52,$L$51,$L$54,L692,$L$53,$L$50,P692),"")</f>
        <v/>
      </c>
      <c r="S692" s="321"/>
      <c r="T692" s="321"/>
      <c r="U692" s="326"/>
      <c r="V692" s="334"/>
      <c r="W692" s="326"/>
      <c r="X692" s="326"/>
      <c r="Y692" s="326"/>
      <c r="Z692" s="107" t="str">
        <f>IF(H692&gt;0, rate1(1,$L$52,$L$51,$L$54,U692,$L$53,$L$50,Y692),"")</f>
        <v/>
      </c>
      <c r="AA692" s="334" t="str">
        <f t="shared" si="423"/>
        <v/>
      </c>
      <c r="AB692" s="334" t="str">
        <f t="shared" si="424"/>
        <v/>
      </c>
      <c r="AC692" s="326" t="str">
        <f t="shared" si="425"/>
        <v/>
      </c>
      <c r="AD692" s="326" t="str">
        <f t="shared" si="426"/>
        <v/>
      </c>
      <c r="AE692" s="326" t="str">
        <f t="shared" si="427"/>
        <v/>
      </c>
      <c r="AF692" s="326" t="str">
        <f t="shared" si="428"/>
        <v/>
      </c>
      <c r="AG692" s="326" t="str">
        <f t="shared" si="429"/>
        <v/>
      </c>
      <c r="AH692" s="326" t="str">
        <f t="shared" si="430"/>
        <v/>
      </c>
      <c r="AI692" s="326" t="str">
        <f t="shared" si="431"/>
        <v/>
      </c>
      <c r="AJ692" s="326" t="str">
        <f t="shared" si="432"/>
        <v/>
      </c>
      <c r="AK692" s="335" t="str">
        <f t="shared" si="433"/>
        <v/>
      </c>
      <c r="AL692" s="41" t="str">
        <f t="shared" si="411"/>
        <v/>
      </c>
      <c r="AM692" s="8" t="e" cm="1">
        <f t="array" ref="AM692">Balance($B$8,$B$11,$B$12,$H$7,B692,AK692,AL692)</f>
        <v>#VALUE!</v>
      </c>
      <c r="AN692" s="8" t="e" cm="1">
        <f t="array" ref="AN692">getStorageByWaterLevel(B691)</f>
        <v>#VALUE!</v>
      </c>
    </row>
    <row r="693" spans="2:40" x14ac:dyDescent="0.25">
      <c r="B693" s="326" t="str">
        <f t="shared" si="412"/>
        <v/>
      </c>
      <c r="C693" s="326" t="str">
        <f t="shared" si="413"/>
        <v/>
      </c>
      <c r="D693" s="326" t="str">
        <f t="shared" si="414"/>
        <v/>
      </c>
      <c r="E693" s="326" t="str">
        <f t="shared" si="410"/>
        <v xml:space="preserve"> </v>
      </c>
      <c r="F693" s="326" t="str">
        <f t="shared" si="415"/>
        <v/>
      </c>
      <c r="G693" s="326" t="str">
        <f t="shared" si="416"/>
        <v/>
      </c>
      <c r="H693" s="311"/>
      <c r="I693" s="326" t="str">
        <f t="shared" si="417"/>
        <v/>
      </c>
      <c r="J693" s="326">
        <f t="shared" si="409"/>
        <v>42.18</v>
      </c>
      <c r="K693" s="333" t="str">
        <f t="shared" si="418"/>
        <v/>
      </c>
      <c r="L693" s="321" t="str">
        <f t="shared" si="419"/>
        <v/>
      </c>
      <c r="M693" s="321" t="str">
        <f t="shared" si="420"/>
        <v/>
      </c>
      <c r="N693" s="326" t="str">
        <f t="shared" si="421"/>
        <v/>
      </c>
      <c r="O693" s="326" t="str">
        <f t="shared" si="422"/>
        <v/>
      </c>
      <c r="P693" s="330"/>
      <c r="Q693" s="326"/>
      <c r="R693" s="276" t="str">
        <f>IF(H693&gt;0, rate1(1,$L$52,$L$51,$L$54,L693,$L$53,$L$50,P693),"")</f>
        <v/>
      </c>
      <c r="S693" s="321"/>
      <c r="T693" s="321"/>
      <c r="U693" s="326"/>
      <c r="V693" s="334"/>
      <c r="W693" s="326"/>
      <c r="X693" s="326"/>
      <c r="Y693" s="326"/>
      <c r="Z693" s="107" t="str">
        <f>IF(H693&gt;0, rate1(1,$L$52,$L$51,$L$54,U693,$L$53,$L$50,Y693),"")</f>
        <v/>
      </c>
      <c r="AA693" s="334" t="str">
        <f t="shared" si="423"/>
        <v/>
      </c>
      <c r="AB693" s="334" t="str">
        <f t="shared" si="424"/>
        <v/>
      </c>
      <c r="AC693" s="326" t="str">
        <f t="shared" si="425"/>
        <v/>
      </c>
      <c r="AD693" s="326" t="str">
        <f t="shared" si="426"/>
        <v/>
      </c>
      <c r="AE693" s="326" t="str">
        <f t="shared" si="427"/>
        <v/>
      </c>
      <c r="AF693" s="326" t="str">
        <f t="shared" si="428"/>
        <v/>
      </c>
      <c r="AG693" s="326" t="str">
        <f t="shared" si="429"/>
        <v/>
      </c>
      <c r="AH693" s="326" t="str">
        <f t="shared" si="430"/>
        <v/>
      </c>
      <c r="AI693" s="326" t="str">
        <f t="shared" si="431"/>
        <v/>
      </c>
      <c r="AJ693" s="326" t="str">
        <f t="shared" si="432"/>
        <v/>
      </c>
      <c r="AK693" s="335" t="str">
        <f t="shared" si="433"/>
        <v/>
      </c>
      <c r="AL693" s="41" t="str">
        <f t="shared" si="411"/>
        <v/>
      </c>
      <c r="AM693" s="8" t="e" cm="1">
        <f t="array" ref="AM693">Balance($B$8,$B$11,$B$12,$H$7,B693,AK693,AL693)</f>
        <v>#VALUE!</v>
      </c>
      <c r="AN693" s="8" t="e" cm="1">
        <f t="array" ref="AN693">getStorageByWaterLevel(B692)</f>
        <v>#VALUE!</v>
      </c>
    </row>
    <row r="694" spans="2:40" x14ac:dyDescent="0.25">
      <c r="B694" s="326" t="str">
        <f t="shared" si="412"/>
        <v/>
      </c>
      <c r="C694" s="326" t="str">
        <f t="shared" si="413"/>
        <v/>
      </c>
      <c r="D694" s="326" t="str">
        <f t="shared" si="414"/>
        <v/>
      </c>
      <c r="E694" s="326" t="str">
        <f t="shared" si="410"/>
        <v xml:space="preserve"> </v>
      </c>
      <c r="F694" s="326" t="str">
        <f t="shared" si="415"/>
        <v/>
      </c>
      <c r="G694" s="326" t="str">
        <f t="shared" si="416"/>
        <v/>
      </c>
      <c r="H694" s="311"/>
      <c r="I694" s="326" t="str">
        <f t="shared" si="417"/>
        <v/>
      </c>
      <c r="J694" s="326">
        <f t="shared" si="409"/>
        <v>42.18</v>
      </c>
      <c r="K694" s="333" t="str">
        <f t="shared" si="418"/>
        <v/>
      </c>
      <c r="L694" s="321" t="str">
        <f t="shared" si="419"/>
        <v/>
      </c>
      <c r="M694" s="321" t="str">
        <f t="shared" si="420"/>
        <v/>
      </c>
      <c r="N694" s="326" t="str">
        <f t="shared" si="421"/>
        <v/>
      </c>
      <c r="O694" s="326" t="str">
        <f t="shared" si="422"/>
        <v/>
      </c>
      <c r="P694" s="330"/>
      <c r="Q694" s="326"/>
      <c r="R694" s="276" t="str">
        <f>IF(H694&gt;0, rate1(1,$L$52,$L$51,$L$54,L694,$L$53,$L$50,P694),"")</f>
        <v/>
      </c>
      <c r="S694" s="321"/>
      <c r="T694" s="321"/>
      <c r="U694" s="326"/>
      <c r="V694" s="334"/>
      <c r="W694" s="326"/>
      <c r="X694" s="326"/>
      <c r="Y694" s="326"/>
      <c r="Z694" s="107" t="str">
        <f>IF(H694&gt;0, rate1(1,$L$52,$L$51,$L$54,U694,$L$53,$L$50,Y694),"")</f>
        <v/>
      </c>
      <c r="AA694" s="334" t="str">
        <f t="shared" si="423"/>
        <v/>
      </c>
      <c r="AB694" s="334" t="str">
        <f t="shared" si="424"/>
        <v/>
      </c>
      <c r="AC694" s="326" t="str">
        <f t="shared" si="425"/>
        <v/>
      </c>
      <c r="AD694" s="326" t="str">
        <f t="shared" si="426"/>
        <v/>
      </c>
      <c r="AE694" s="326" t="str">
        <f t="shared" si="427"/>
        <v/>
      </c>
      <c r="AF694" s="326" t="str">
        <f t="shared" si="428"/>
        <v/>
      </c>
      <c r="AG694" s="326" t="str">
        <f t="shared" si="429"/>
        <v/>
      </c>
      <c r="AH694" s="326" t="str">
        <f t="shared" si="430"/>
        <v/>
      </c>
      <c r="AI694" s="326" t="str">
        <f t="shared" si="431"/>
        <v/>
      </c>
      <c r="AJ694" s="326" t="str">
        <f t="shared" si="432"/>
        <v/>
      </c>
      <c r="AK694" s="335" t="str">
        <f t="shared" si="433"/>
        <v/>
      </c>
      <c r="AL694" s="41" t="str">
        <f t="shared" si="411"/>
        <v/>
      </c>
      <c r="AM694" s="8" t="e" cm="1">
        <f t="array" ref="AM694">Balance($B$8,$B$11,$B$12,$H$7,B694,AK694,AL694)</f>
        <v>#VALUE!</v>
      </c>
      <c r="AN694" s="8" t="e" cm="1">
        <f t="array" ref="AN694">getStorageByWaterLevel(B693)</f>
        <v>#VALUE!</v>
      </c>
    </row>
    <row r="695" spans="2:40" x14ac:dyDescent="0.25">
      <c r="B695" s="326" t="str">
        <f t="shared" si="412"/>
        <v/>
      </c>
      <c r="C695" s="326" t="str">
        <f t="shared" si="413"/>
        <v/>
      </c>
      <c r="D695" s="326" t="str">
        <f t="shared" si="414"/>
        <v/>
      </c>
      <c r="E695" s="326" t="str">
        <f t="shared" si="410"/>
        <v xml:space="preserve"> </v>
      </c>
      <c r="F695" s="326" t="str">
        <f t="shared" si="415"/>
        <v/>
      </c>
      <c r="G695" s="326" t="str">
        <f t="shared" si="416"/>
        <v/>
      </c>
      <c r="H695" s="311"/>
      <c r="I695" s="326" t="str">
        <f t="shared" si="417"/>
        <v/>
      </c>
      <c r="J695" s="326">
        <f t="shared" si="409"/>
        <v>42.18</v>
      </c>
      <c r="K695" s="333" t="str">
        <f t="shared" si="418"/>
        <v/>
      </c>
      <c r="L695" s="321" t="str">
        <f t="shared" si="419"/>
        <v/>
      </c>
      <c r="M695" s="321" t="str">
        <f t="shared" si="420"/>
        <v/>
      </c>
      <c r="N695" s="326" t="str">
        <f t="shared" si="421"/>
        <v/>
      </c>
      <c r="O695" s="326" t="str">
        <f t="shared" si="422"/>
        <v/>
      </c>
      <c r="P695" s="330"/>
      <c r="Q695" s="326"/>
      <c r="R695" s="276" t="str">
        <f>IF(H695&gt;0, rate1(1,$L$52,$L$51,$L$54,L695,$L$53,$L$50,P695),"")</f>
        <v/>
      </c>
      <c r="S695" s="321"/>
      <c r="T695" s="321"/>
      <c r="U695" s="326"/>
      <c r="V695" s="334"/>
      <c r="W695" s="326"/>
      <c r="X695" s="326"/>
      <c r="Y695" s="326"/>
      <c r="Z695" s="107" t="str">
        <f>IF(H695&gt;0, rate1(1,$L$52,$L$51,$L$54,U695,$L$53,$L$50,Y695),"")</f>
        <v/>
      </c>
      <c r="AA695" s="334" t="str">
        <f t="shared" si="423"/>
        <v/>
      </c>
      <c r="AB695" s="334" t="str">
        <f t="shared" si="424"/>
        <v/>
      </c>
      <c r="AC695" s="326" t="str">
        <f t="shared" si="425"/>
        <v/>
      </c>
      <c r="AD695" s="326" t="str">
        <f t="shared" si="426"/>
        <v/>
      </c>
      <c r="AE695" s="326" t="str">
        <f t="shared" si="427"/>
        <v/>
      </c>
      <c r="AF695" s="326" t="str">
        <f t="shared" si="428"/>
        <v/>
      </c>
      <c r="AG695" s="326" t="str">
        <f t="shared" si="429"/>
        <v/>
      </c>
      <c r="AH695" s="326" t="str">
        <f t="shared" si="430"/>
        <v/>
      </c>
      <c r="AI695" s="326" t="str">
        <f t="shared" si="431"/>
        <v/>
      </c>
      <c r="AJ695" s="326" t="str">
        <f t="shared" si="432"/>
        <v/>
      </c>
      <c r="AK695" s="335" t="str">
        <f t="shared" si="433"/>
        <v/>
      </c>
      <c r="AL695" s="41" t="str">
        <f t="shared" si="411"/>
        <v/>
      </c>
      <c r="AM695" s="8" t="e" cm="1">
        <f t="array" ref="AM695">Balance($B$8,$B$11,$B$12,$H$7,B695,AK695,AL695)</f>
        <v>#VALUE!</v>
      </c>
      <c r="AN695" s="8" t="e" cm="1">
        <f t="array" ref="AN695">getStorageByWaterLevel(B694)</f>
        <v>#VALUE!</v>
      </c>
    </row>
    <row r="696" spans="2:40" x14ac:dyDescent="0.25">
      <c r="B696" s="326" t="str">
        <f t="shared" si="412"/>
        <v/>
      </c>
      <c r="C696" s="326" t="str">
        <f t="shared" si="413"/>
        <v/>
      </c>
      <c r="D696" s="326" t="str">
        <f t="shared" si="414"/>
        <v/>
      </c>
      <c r="E696" s="326" t="str">
        <f t="shared" si="410"/>
        <v xml:space="preserve"> </v>
      </c>
      <c r="F696" s="326" t="str">
        <f t="shared" si="415"/>
        <v/>
      </c>
      <c r="G696" s="326" t="str">
        <f t="shared" si="416"/>
        <v/>
      </c>
      <c r="H696" s="311"/>
      <c r="I696" s="326" t="str">
        <f t="shared" si="417"/>
        <v/>
      </c>
      <c r="J696" s="326">
        <f t="shared" si="409"/>
        <v>42.18</v>
      </c>
      <c r="K696" s="333" t="str">
        <f t="shared" si="418"/>
        <v/>
      </c>
      <c r="L696" s="321" t="str">
        <f t="shared" si="419"/>
        <v/>
      </c>
      <c r="M696" s="321" t="str">
        <f t="shared" si="420"/>
        <v/>
      </c>
      <c r="N696" s="326" t="str">
        <f t="shared" si="421"/>
        <v/>
      </c>
      <c r="O696" s="326" t="str">
        <f t="shared" si="422"/>
        <v/>
      </c>
      <c r="P696" s="330"/>
      <c r="Q696" s="326"/>
      <c r="R696" s="276" t="str">
        <f>IF(H696&gt;0, rate1(1,$L$52,$L$51,$L$54,L696,$L$53,$L$50,P696),"")</f>
        <v/>
      </c>
      <c r="S696" s="321"/>
      <c r="T696" s="321"/>
      <c r="U696" s="326"/>
      <c r="V696" s="334"/>
      <c r="W696" s="326"/>
      <c r="X696" s="326"/>
      <c r="Y696" s="326"/>
      <c r="Z696" s="107" t="str">
        <f>IF(H696&gt;0, rate1(1,$L$52,$L$51,$L$54,U696,$L$53,$L$50,Y696),"")</f>
        <v/>
      </c>
      <c r="AA696" s="334" t="str">
        <f t="shared" si="423"/>
        <v/>
      </c>
      <c r="AB696" s="334" t="str">
        <f t="shared" si="424"/>
        <v/>
      </c>
      <c r="AC696" s="326" t="str">
        <f t="shared" si="425"/>
        <v/>
      </c>
      <c r="AD696" s="326" t="str">
        <f t="shared" si="426"/>
        <v/>
      </c>
      <c r="AE696" s="326" t="str">
        <f t="shared" si="427"/>
        <v/>
      </c>
      <c r="AF696" s="326" t="str">
        <f t="shared" si="428"/>
        <v/>
      </c>
      <c r="AG696" s="326" t="str">
        <f t="shared" si="429"/>
        <v/>
      </c>
      <c r="AH696" s="326" t="str">
        <f t="shared" si="430"/>
        <v/>
      </c>
      <c r="AI696" s="326" t="str">
        <f t="shared" si="431"/>
        <v/>
      </c>
      <c r="AJ696" s="326" t="str">
        <f t="shared" si="432"/>
        <v/>
      </c>
      <c r="AK696" s="335" t="str">
        <f t="shared" si="433"/>
        <v/>
      </c>
      <c r="AL696" s="41" t="str">
        <f t="shared" si="411"/>
        <v/>
      </c>
      <c r="AM696" s="8" t="e" cm="1">
        <f t="array" ref="AM696">Balance($B$8,$B$11,$B$12,$H$7,B696,AK696,AL696)</f>
        <v>#VALUE!</v>
      </c>
      <c r="AN696" s="8" t="e" cm="1">
        <f t="array" ref="AN696">getStorageByWaterLevel(B695)</f>
        <v>#VALUE!</v>
      </c>
    </row>
    <row r="697" spans="2:40" x14ac:dyDescent="0.25">
      <c r="B697" s="326" t="str">
        <f t="shared" si="412"/>
        <v/>
      </c>
      <c r="C697" s="326" t="str">
        <f t="shared" si="413"/>
        <v/>
      </c>
      <c r="D697" s="326" t="str">
        <f t="shared" si="414"/>
        <v/>
      </c>
      <c r="E697" s="326" t="str">
        <f t="shared" si="410"/>
        <v xml:space="preserve"> </v>
      </c>
      <c r="F697" s="326" t="str">
        <f t="shared" si="415"/>
        <v/>
      </c>
      <c r="G697" s="326" t="str">
        <f t="shared" si="416"/>
        <v/>
      </c>
      <c r="H697" s="311"/>
      <c r="I697" s="326" t="str">
        <f t="shared" si="417"/>
        <v/>
      </c>
      <c r="J697" s="326">
        <f t="shared" si="409"/>
        <v>42.18</v>
      </c>
      <c r="K697" s="333" t="str">
        <f t="shared" si="418"/>
        <v/>
      </c>
      <c r="L697" s="321" t="str">
        <f t="shared" si="419"/>
        <v/>
      </c>
      <c r="M697" s="321" t="str">
        <f t="shared" si="420"/>
        <v/>
      </c>
      <c r="N697" s="326" t="str">
        <f t="shared" si="421"/>
        <v/>
      </c>
      <c r="O697" s="326" t="str">
        <f t="shared" si="422"/>
        <v/>
      </c>
      <c r="P697" s="330"/>
      <c r="Q697" s="326"/>
      <c r="R697" s="276" t="str">
        <f>IF(H697&gt;0, rate1(1,$L$52,$L$51,$L$54,L697,$L$53,$L$50,P697),"")</f>
        <v/>
      </c>
      <c r="S697" s="321"/>
      <c r="T697" s="321"/>
      <c r="U697" s="326"/>
      <c r="V697" s="334"/>
      <c r="W697" s="326"/>
      <c r="X697" s="326"/>
      <c r="Y697" s="326"/>
      <c r="Z697" s="107" t="str">
        <f>IF(H697&gt;0, rate1(1,$L$52,$L$51,$L$54,U697,$L$53,$L$50,Y697),"")</f>
        <v/>
      </c>
      <c r="AA697" s="334" t="str">
        <f t="shared" si="423"/>
        <v/>
      </c>
      <c r="AB697" s="334" t="str">
        <f t="shared" si="424"/>
        <v/>
      </c>
      <c r="AC697" s="326" t="str">
        <f t="shared" si="425"/>
        <v/>
      </c>
      <c r="AD697" s="326" t="str">
        <f t="shared" si="426"/>
        <v/>
      </c>
      <c r="AE697" s="326" t="str">
        <f t="shared" si="427"/>
        <v/>
      </c>
      <c r="AF697" s="326" t="str">
        <f t="shared" si="428"/>
        <v/>
      </c>
      <c r="AG697" s="326" t="str">
        <f t="shared" si="429"/>
        <v/>
      </c>
      <c r="AH697" s="326" t="str">
        <f t="shared" si="430"/>
        <v/>
      </c>
      <c r="AI697" s="326" t="str">
        <f t="shared" si="431"/>
        <v/>
      </c>
      <c r="AJ697" s="326" t="str">
        <f t="shared" si="432"/>
        <v/>
      </c>
      <c r="AK697" s="335" t="str">
        <f t="shared" si="433"/>
        <v/>
      </c>
      <c r="AL697" s="41" t="str">
        <f t="shared" si="411"/>
        <v/>
      </c>
      <c r="AM697" s="8" t="e" cm="1">
        <f t="array" ref="AM697">Balance($B$8,$B$11,$B$12,$H$7,B697,AK697,AL697)</f>
        <v>#VALUE!</v>
      </c>
      <c r="AN697" s="8" t="e" cm="1">
        <f t="array" ref="AN697">getStorageByWaterLevel(B696)</f>
        <v>#VALUE!</v>
      </c>
    </row>
    <row r="698" spans="2:40" x14ac:dyDescent="0.25">
      <c r="B698" s="326" t="str">
        <f t="shared" si="412"/>
        <v/>
      </c>
      <c r="C698" s="326" t="str">
        <f t="shared" si="413"/>
        <v/>
      </c>
      <c r="D698" s="326" t="str">
        <f t="shared" si="414"/>
        <v/>
      </c>
      <c r="E698" s="326" t="str">
        <f t="shared" si="410"/>
        <v xml:space="preserve"> </v>
      </c>
      <c r="F698" s="326" t="str">
        <f t="shared" si="415"/>
        <v/>
      </c>
      <c r="G698" s="326" t="str">
        <f t="shared" si="416"/>
        <v/>
      </c>
      <c r="H698" s="311"/>
      <c r="I698" s="326" t="str">
        <f t="shared" si="417"/>
        <v/>
      </c>
      <c r="J698" s="326">
        <f t="shared" si="409"/>
        <v>42.18</v>
      </c>
      <c r="K698" s="333" t="str">
        <f t="shared" si="418"/>
        <v/>
      </c>
      <c r="L698" s="321" t="str">
        <f t="shared" si="419"/>
        <v/>
      </c>
      <c r="M698" s="321" t="str">
        <f t="shared" si="420"/>
        <v/>
      </c>
      <c r="N698" s="326" t="str">
        <f t="shared" si="421"/>
        <v/>
      </c>
      <c r="O698" s="326" t="str">
        <f t="shared" si="422"/>
        <v/>
      </c>
      <c r="P698" s="330"/>
      <c r="Q698" s="326"/>
      <c r="R698" s="276" t="str">
        <f>IF(H698&gt;0, rate1(1,$L$52,$L$51,$L$54,L698,$L$53,$L$50,P698),"")</f>
        <v/>
      </c>
      <c r="S698" s="321"/>
      <c r="T698" s="321"/>
      <c r="U698" s="326"/>
      <c r="V698" s="334"/>
      <c r="W698" s="326"/>
      <c r="X698" s="326"/>
      <c r="Y698" s="326"/>
      <c r="Z698" s="107" t="str">
        <f>IF(H698&gt;0, rate1(1,$L$52,$L$51,$L$54,U698,$L$53,$L$50,Y698),"")</f>
        <v/>
      </c>
      <c r="AA698" s="334" t="str">
        <f t="shared" si="423"/>
        <v/>
      </c>
      <c r="AB698" s="334" t="str">
        <f t="shared" si="424"/>
        <v/>
      </c>
      <c r="AC698" s="326" t="str">
        <f t="shared" si="425"/>
        <v/>
      </c>
      <c r="AD698" s="326" t="str">
        <f t="shared" si="426"/>
        <v/>
      </c>
      <c r="AE698" s="326" t="str">
        <f t="shared" si="427"/>
        <v/>
      </c>
      <c r="AF698" s="326" t="str">
        <f t="shared" si="428"/>
        <v/>
      </c>
      <c r="AG698" s="326" t="str">
        <f t="shared" si="429"/>
        <v/>
      </c>
      <c r="AH698" s="326" t="str">
        <f t="shared" si="430"/>
        <v/>
      </c>
      <c r="AI698" s="326" t="str">
        <f t="shared" si="431"/>
        <v/>
      </c>
      <c r="AJ698" s="326" t="str">
        <f t="shared" si="432"/>
        <v/>
      </c>
      <c r="AK698" s="335" t="str">
        <f t="shared" si="433"/>
        <v/>
      </c>
      <c r="AL698" s="41" t="str">
        <f t="shared" si="411"/>
        <v/>
      </c>
      <c r="AM698" s="8" t="e" cm="1">
        <f t="array" ref="AM698">Balance($B$8,$B$11,$B$12,$H$7,B698,AK698,AL698)</f>
        <v>#VALUE!</v>
      </c>
      <c r="AN698" s="8" t="e" cm="1">
        <f t="array" ref="AN698">getStorageByWaterLevel(B697)</f>
        <v>#VALUE!</v>
      </c>
    </row>
    <row r="699" spans="2:40" x14ac:dyDescent="0.25">
      <c r="B699" s="326" t="str">
        <f t="shared" si="412"/>
        <v/>
      </c>
      <c r="C699" s="326" t="str">
        <f t="shared" si="413"/>
        <v/>
      </c>
      <c r="D699" s="326" t="str">
        <f t="shared" si="414"/>
        <v/>
      </c>
      <c r="E699" s="326" t="str">
        <f t="shared" si="410"/>
        <v xml:space="preserve"> </v>
      </c>
      <c r="F699" s="326" t="str">
        <f t="shared" si="415"/>
        <v/>
      </c>
      <c r="G699" s="326" t="str">
        <f t="shared" si="416"/>
        <v/>
      </c>
      <c r="H699" s="311"/>
      <c r="I699" s="326" t="str">
        <f t="shared" si="417"/>
        <v/>
      </c>
      <c r="J699" s="326">
        <f t="shared" si="409"/>
        <v>42.18</v>
      </c>
      <c r="K699" s="333" t="str">
        <f t="shared" si="418"/>
        <v/>
      </c>
      <c r="L699" s="321" t="str">
        <f t="shared" si="419"/>
        <v/>
      </c>
      <c r="M699" s="321" t="str">
        <f t="shared" si="420"/>
        <v/>
      </c>
      <c r="N699" s="326" t="str">
        <f t="shared" si="421"/>
        <v/>
      </c>
      <c r="O699" s="326" t="str">
        <f t="shared" si="422"/>
        <v/>
      </c>
      <c r="P699" s="330"/>
      <c r="Q699" s="326"/>
      <c r="R699" s="276" t="str">
        <f>IF(H699&gt;0, rate1(1,$L$52,$L$51,$L$54,L699,$L$53,$L$50,P699),"")</f>
        <v/>
      </c>
      <c r="S699" s="321"/>
      <c r="T699" s="321"/>
      <c r="U699" s="326"/>
      <c r="V699" s="334"/>
      <c r="W699" s="326"/>
      <c r="X699" s="326"/>
      <c r="Y699" s="326"/>
      <c r="Z699" s="107" t="str">
        <f>IF(H699&gt;0, rate1(1,$L$52,$L$51,$L$54,U699,$L$53,$L$50,Y699),"")</f>
        <v/>
      </c>
      <c r="AA699" s="334" t="str">
        <f t="shared" si="423"/>
        <v/>
      </c>
      <c r="AB699" s="334" t="str">
        <f t="shared" si="424"/>
        <v/>
      </c>
      <c r="AC699" s="326" t="str">
        <f t="shared" si="425"/>
        <v/>
      </c>
      <c r="AD699" s="326" t="str">
        <f t="shared" si="426"/>
        <v/>
      </c>
      <c r="AE699" s="326" t="str">
        <f t="shared" si="427"/>
        <v/>
      </c>
      <c r="AF699" s="326" t="str">
        <f t="shared" si="428"/>
        <v/>
      </c>
      <c r="AG699" s="326" t="str">
        <f t="shared" si="429"/>
        <v/>
      </c>
      <c r="AH699" s="326" t="str">
        <f t="shared" si="430"/>
        <v/>
      </c>
      <c r="AI699" s="326" t="str">
        <f t="shared" si="431"/>
        <v/>
      </c>
      <c r="AJ699" s="326" t="str">
        <f t="shared" si="432"/>
        <v/>
      </c>
      <c r="AK699" s="335" t="str">
        <f t="shared" si="433"/>
        <v/>
      </c>
      <c r="AL699" s="41" t="str">
        <f t="shared" si="411"/>
        <v/>
      </c>
      <c r="AM699" s="8" t="e" cm="1">
        <f t="array" ref="AM699">Balance($B$8,$B$11,$B$12,$H$7,B699,AK699,AL699)</f>
        <v>#VALUE!</v>
      </c>
      <c r="AN699" s="8" t="e" cm="1">
        <f t="array" ref="AN699">getStorageByWaterLevel(B698)</f>
        <v>#VALUE!</v>
      </c>
    </row>
    <row r="700" spans="2:40" x14ac:dyDescent="0.25">
      <c r="B700" s="326" t="str">
        <f t="shared" si="412"/>
        <v/>
      </c>
      <c r="C700" s="326" t="str">
        <f t="shared" si="413"/>
        <v/>
      </c>
      <c r="D700" s="326" t="str">
        <f t="shared" si="414"/>
        <v/>
      </c>
      <c r="E700" s="326" t="str">
        <f t="shared" si="410"/>
        <v xml:space="preserve"> </v>
      </c>
      <c r="F700" s="326" t="str">
        <f t="shared" si="415"/>
        <v/>
      </c>
      <c r="G700" s="326" t="str">
        <f t="shared" si="416"/>
        <v/>
      </c>
      <c r="H700" s="311"/>
      <c r="I700" s="326" t="str">
        <f t="shared" si="417"/>
        <v/>
      </c>
      <c r="J700" s="326">
        <f t="shared" si="409"/>
        <v>42.18</v>
      </c>
      <c r="K700" s="333" t="str">
        <f t="shared" si="418"/>
        <v/>
      </c>
      <c r="L700" s="321" t="str">
        <f t="shared" si="419"/>
        <v/>
      </c>
      <c r="M700" s="321" t="str">
        <f t="shared" si="420"/>
        <v/>
      </c>
      <c r="N700" s="326" t="str">
        <f t="shared" si="421"/>
        <v/>
      </c>
      <c r="O700" s="326" t="str">
        <f t="shared" si="422"/>
        <v/>
      </c>
      <c r="P700" s="330"/>
      <c r="Q700" s="326"/>
      <c r="R700" s="276" t="str">
        <f>IF(H700&gt;0, rate1(1,$L$52,$L$51,$L$54,L700,$L$53,$L$50,P700),"")</f>
        <v/>
      </c>
      <c r="S700" s="321"/>
      <c r="T700" s="321"/>
      <c r="U700" s="326"/>
      <c r="V700" s="334"/>
      <c r="W700" s="326"/>
      <c r="X700" s="326"/>
      <c r="Y700" s="326"/>
      <c r="Z700" s="107" t="str">
        <f>IF(H700&gt;0, rate1(1,$L$52,$L$51,$L$54,U700,$L$53,$L$50,Y700),"")</f>
        <v/>
      </c>
      <c r="AA700" s="334" t="str">
        <f t="shared" si="423"/>
        <v/>
      </c>
      <c r="AB700" s="334" t="str">
        <f t="shared" si="424"/>
        <v/>
      </c>
      <c r="AC700" s="326" t="str">
        <f t="shared" si="425"/>
        <v/>
      </c>
      <c r="AD700" s="326" t="str">
        <f t="shared" si="426"/>
        <v/>
      </c>
      <c r="AE700" s="326" t="str">
        <f t="shared" si="427"/>
        <v/>
      </c>
      <c r="AF700" s="326" t="str">
        <f t="shared" si="428"/>
        <v/>
      </c>
      <c r="AG700" s="326" t="str">
        <f t="shared" si="429"/>
        <v/>
      </c>
      <c r="AH700" s="326" t="str">
        <f t="shared" si="430"/>
        <v/>
      </c>
      <c r="AI700" s="326" t="str">
        <f t="shared" si="431"/>
        <v/>
      </c>
      <c r="AJ700" s="326" t="str">
        <f t="shared" si="432"/>
        <v/>
      </c>
      <c r="AK700" s="335" t="str">
        <f t="shared" si="433"/>
        <v/>
      </c>
      <c r="AL700" s="41" t="str">
        <f t="shared" si="411"/>
        <v/>
      </c>
      <c r="AM700" s="8" t="e" cm="1">
        <f t="array" ref="AM700">Balance($B$8,$B$11,$B$12,$H$7,B700,AK700,AL700)</f>
        <v>#VALUE!</v>
      </c>
      <c r="AN700" s="8" t="e" cm="1">
        <f t="array" ref="AN700">getStorageByWaterLevel(B699)</f>
        <v>#VALUE!</v>
      </c>
    </row>
    <row r="701" spans="2:40" x14ac:dyDescent="0.25">
      <c r="B701" s="326" t="str">
        <f t="shared" si="412"/>
        <v/>
      </c>
      <c r="C701" s="326" t="str">
        <f t="shared" si="413"/>
        <v/>
      </c>
      <c r="D701" s="326" t="str">
        <f t="shared" si="414"/>
        <v/>
      </c>
      <c r="E701" s="326" t="str">
        <f t="shared" si="410"/>
        <v xml:space="preserve"> </v>
      </c>
      <c r="F701" s="326" t="str">
        <f t="shared" si="415"/>
        <v/>
      </c>
      <c r="G701" s="326" t="str">
        <f t="shared" si="416"/>
        <v/>
      </c>
      <c r="H701" s="311"/>
      <c r="I701" s="326" t="str">
        <f t="shared" si="417"/>
        <v/>
      </c>
      <c r="J701" s="326">
        <f t="shared" si="409"/>
        <v>42.18</v>
      </c>
      <c r="K701" s="333" t="str">
        <f t="shared" si="418"/>
        <v/>
      </c>
      <c r="L701" s="321" t="str">
        <f t="shared" si="419"/>
        <v/>
      </c>
      <c r="M701" s="321" t="str">
        <f t="shared" si="420"/>
        <v/>
      </c>
      <c r="N701" s="326" t="str">
        <f t="shared" si="421"/>
        <v/>
      </c>
      <c r="O701" s="326" t="str">
        <f t="shared" si="422"/>
        <v/>
      </c>
      <c r="P701" s="330"/>
      <c r="Q701" s="326"/>
      <c r="R701" s="276" t="str">
        <f>IF(H701&gt;0, rate1(1,$L$52,$L$51,$L$54,L701,$L$53,$L$50,P701),"")</f>
        <v/>
      </c>
      <c r="S701" s="321"/>
      <c r="T701" s="321"/>
      <c r="U701" s="326"/>
      <c r="V701" s="334"/>
      <c r="W701" s="326"/>
      <c r="X701" s="326"/>
      <c r="Y701" s="326"/>
      <c r="Z701" s="107" t="str">
        <f>IF(H701&gt;0, rate1(1,$L$52,$L$51,$L$54,U701,$L$53,$L$50,Y701),"")</f>
        <v/>
      </c>
      <c r="AA701" s="334" t="str">
        <f t="shared" si="423"/>
        <v/>
      </c>
      <c r="AB701" s="334" t="str">
        <f t="shared" si="424"/>
        <v/>
      </c>
      <c r="AC701" s="326" t="str">
        <f t="shared" si="425"/>
        <v/>
      </c>
      <c r="AD701" s="326" t="str">
        <f t="shared" si="426"/>
        <v/>
      </c>
      <c r="AE701" s="326" t="str">
        <f t="shared" si="427"/>
        <v/>
      </c>
      <c r="AF701" s="326" t="str">
        <f t="shared" si="428"/>
        <v/>
      </c>
      <c r="AG701" s="326" t="str">
        <f t="shared" si="429"/>
        <v/>
      </c>
      <c r="AH701" s="326" t="str">
        <f t="shared" si="430"/>
        <v/>
      </c>
      <c r="AI701" s="326" t="str">
        <f t="shared" si="431"/>
        <v/>
      </c>
      <c r="AJ701" s="326" t="str">
        <f t="shared" si="432"/>
        <v/>
      </c>
      <c r="AK701" s="335" t="str">
        <f t="shared" si="433"/>
        <v/>
      </c>
      <c r="AL701" s="41" t="str">
        <f t="shared" si="411"/>
        <v/>
      </c>
      <c r="AM701" s="8" t="e" cm="1">
        <f t="array" ref="AM701">Balance($B$8,$B$11,$B$12,$H$7,B701,AK701,AL701)</f>
        <v>#VALUE!</v>
      </c>
      <c r="AN701" s="8" t="e" cm="1">
        <f t="array" ref="AN701">getStorageByWaterLevel(B700)</f>
        <v>#VALUE!</v>
      </c>
    </row>
    <row r="702" spans="2:40" x14ac:dyDescent="0.25">
      <c r="B702" s="326" t="str">
        <f t="shared" si="412"/>
        <v/>
      </c>
      <c r="C702" s="326" t="str">
        <f t="shared" si="413"/>
        <v/>
      </c>
      <c r="D702" s="326" t="str">
        <f t="shared" si="414"/>
        <v/>
      </c>
      <c r="E702" s="326" t="str">
        <f t="shared" si="410"/>
        <v xml:space="preserve"> </v>
      </c>
      <c r="F702" s="326" t="str">
        <f t="shared" si="415"/>
        <v/>
      </c>
      <c r="G702" s="326" t="str">
        <f t="shared" si="416"/>
        <v/>
      </c>
      <c r="H702" s="311"/>
      <c r="I702" s="326" t="str">
        <f t="shared" si="417"/>
        <v/>
      </c>
      <c r="J702" s="326">
        <f t="shared" ref="J702:J765" si="434">$B$7</f>
        <v>42.18</v>
      </c>
      <c r="K702" s="333" t="str">
        <f t="shared" si="418"/>
        <v/>
      </c>
      <c r="L702" s="321" t="str">
        <f t="shared" si="419"/>
        <v/>
      </c>
      <c r="M702" s="321" t="str">
        <f t="shared" si="420"/>
        <v/>
      </c>
      <c r="N702" s="326" t="str">
        <f t="shared" si="421"/>
        <v/>
      </c>
      <c r="O702" s="326" t="str">
        <f t="shared" si="422"/>
        <v/>
      </c>
      <c r="P702" s="330"/>
      <c r="Q702" s="326"/>
      <c r="R702" s="276" t="str">
        <f>IF(H702&gt;0, rate1(1,$L$52,$L$51,$L$54,L702,$L$53,$L$50,P702),"")</f>
        <v/>
      </c>
      <c r="S702" s="321"/>
      <c r="T702" s="321"/>
      <c r="U702" s="326"/>
      <c r="V702" s="334"/>
      <c r="W702" s="326"/>
      <c r="X702" s="326"/>
      <c r="Y702" s="326"/>
      <c r="Z702" s="107" t="str">
        <f>IF(H702&gt;0, rate1(1,$L$52,$L$51,$L$54,U702,$L$53,$L$50,Y702),"")</f>
        <v/>
      </c>
      <c r="AA702" s="334" t="str">
        <f t="shared" si="423"/>
        <v/>
      </c>
      <c r="AB702" s="334" t="str">
        <f t="shared" si="424"/>
        <v/>
      </c>
      <c r="AC702" s="326" t="str">
        <f t="shared" si="425"/>
        <v/>
      </c>
      <c r="AD702" s="326" t="str">
        <f t="shared" si="426"/>
        <v/>
      </c>
      <c r="AE702" s="326" t="str">
        <f t="shared" si="427"/>
        <v/>
      </c>
      <c r="AF702" s="326" t="str">
        <f t="shared" si="428"/>
        <v/>
      </c>
      <c r="AG702" s="326" t="str">
        <f t="shared" si="429"/>
        <v/>
      </c>
      <c r="AH702" s="326" t="str">
        <f t="shared" si="430"/>
        <v/>
      </c>
      <c r="AI702" s="326" t="str">
        <f t="shared" si="431"/>
        <v/>
      </c>
      <c r="AJ702" s="326" t="str">
        <f t="shared" si="432"/>
        <v/>
      </c>
      <c r="AK702" s="335" t="str">
        <f t="shared" si="433"/>
        <v/>
      </c>
      <c r="AL702" s="41" t="str">
        <f t="shared" si="411"/>
        <v/>
      </c>
      <c r="AM702" s="8" t="e" cm="1">
        <f t="array" ref="AM702">Balance($B$8,$B$11,$B$12,$H$7,B702,AK702,AL702)</f>
        <v>#VALUE!</v>
      </c>
      <c r="AN702" s="8" t="e" cm="1">
        <f t="array" ref="AN702">getStorageByWaterLevel(B701)</f>
        <v>#VALUE!</v>
      </c>
    </row>
    <row r="703" spans="2:40" x14ac:dyDescent="0.25">
      <c r="B703" s="326" t="str">
        <f t="shared" si="412"/>
        <v/>
      </c>
      <c r="C703" s="326" t="str">
        <f t="shared" si="413"/>
        <v/>
      </c>
      <c r="D703" s="326" t="str">
        <f t="shared" si="414"/>
        <v/>
      </c>
      <c r="E703" s="326" t="str">
        <f t="shared" ref="E703:E766" si="435">IF(H703&gt;0,IF(AND(C703&lt;$B$6,C703&gt;$K$12),bb2wang($B$6,$K$12,C703,$H$8,$H$9,I703,$H$10,$H$11,$K$10,$K$11,$H$13),E702)," ")</f>
        <v xml:space="preserve"> </v>
      </c>
      <c r="F703" s="326" t="str">
        <f t="shared" si="415"/>
        <v/>
      </c>
      <c r="G703" s="326" t="str">
        <f t="shared" si="416"/>
        <v/>
      </c>
      <c r="H703" s="311"/>
      <c r="I703" s="326" t="str">
        <f t="shared" si="417"/>
        <v/>
      </c>
      <c r="J703" s="326">
        <f t="shared" si="434"/>
        <v>42.18</v>
      </c>
      <c r="K703" s="333" t="str">
        <f t="shared" si="418"/>
        <v/>
      </c>
      <c r="L703" s="321" t="str">
        <f t="shared" si="419"/>
        <v/>
      </c>
      <c r="M703" s="321" t="str">
        <f t="shared" si="420"/>
        <v/>
      </c>
      <c r="N703" s="326" t="str">
        <f t="shared" si="421"/>
        <v/>
      </c>
      <c r="O703" s="326" t="str">
        <f t="shared" si="422"/>
        <v/>
      </c>
      <c r="P703" s="330"/>
      <c r="Q703" s="326"/>
      <c r="R703" s="276" t="str">
        <f>IF(H703&gt;0, rate1(1,$L$52,$L$51,$L$54,L703,$L$53,$L$50,P703),"")</f>
        <v/>
      </c>
      <c r="S703" s="321"/>
      <c r="T703" s="321"/>
      <c r="U703" s="326"/>
      <c r="V703" s="334"/>
      <c r="W703" s="326"/>
      <c r="X703" s="326"/>
      <c r="Y703" s="326"/>
      <c r="Z703" s="107" t="str">
        <f>IF(H703&gt;0, rate1(1,$L$52,$L$51,$L$54,U703,$L$53,$L$50,Y703),"")</f>
        <v/>
      </c>
      <c r="AA703" s="334" t="str">
        <f t="shared" si="423"/>
        <v/>
      </c>
      <c r="AB703" s="334" t="str">
        <f t="shared" si="424"/>
        <v/>
      </c>
      <c r="AC703" s="326" t="str">
        <f t="shared" si="425"/>
        <v/>
      </c>
      <c r="AD703" s="326" t="str">
        <f t="shared" si="426"/>
        <v/>
      </c>
      <c r="AE703" s="326" t="str">
        <f t="shared" si="427"/>
        <v/>
      </c>
      <c r="AF703" s="326" t="str">
        <f t="shared" si="428"/>
        <v/>
      </c>
      <c r="AG703" s="326" t="str">
        <f t="shared" si="429"/>
        <v/>
      </c>
      <c r="AH703" s="326" t="str">
        <f t="shared" si="430"/>
        <v/>
      </c>
      <c r="AI703" s="326" t="str">
        <f t="shared" si="431"/>
        <v/>
      </c>
      <c r="AJ703" s="326" t="str">
        <f t="shared" si="432"/>
        <v/>
      </c>
      <c r="AK703" s="335" t="str">
        <f t="shared" si="433"/>
        <v/>
      </c>
      <c r="AL703" s="41" t="str">
        <f t="shared" si="411"/>
        <v/>
      </c>
      <c r="AM703" s="8" t="e" cm="1">
        <f t="array" ref="AM703">Balance($B$8,$B$11,$B$12,$H$7,B703,AK703,AL703)</f>
        <v>#VALUE!</v>
      </c>
      <c r="AN703" s="8" t="e" cm="1">
        <f t="array" ref="AN703">getStorageByWaterLevel(B702)</f>
        <v>#VALUE!</v>
      </c>
    </row>
    <row r="704" spans="2:40" x14ac:dyDescent="0.25">
      <c r="B704" s="326" t="str">
        <f t="shared" ref="B704:B767" si="436">IF(H704&gt;0, AF703,"")</f>
        <v/>
      </c>
      <c r="C704" s="326" t="str">
        <f t="shared" ref="C704:C767" si="437">IF(H704&gt;0, AG703,"")</f>
        <v/>
      </c>
      <c r="D704" s="326" t="str">
        <f t="shared" ref="D704:D767" si="438">IF(H704&gt;0, AH703,"")</f>
        <v/>
      </c>
      <c r="E704" s="326" t="str">
        <f t="shared" si="435"/>
        <v xml:space="preserve"> </v>
      </c>
      <c r="F704" s="326" t="str">
        <f t="shared" ref="F704:F767" si="439">IF(H704&gt;0, (E704+E703)/2,"")</f>
        <v/>
      </c>
      <c r="G704" s="326" t="str">
        <f t="shared" ref="G704:G767" si="440">IF(H704&gt;0, F704*$S$53*$C$55*(B704-C704+N704)^1.5,"")</f>
        <v/>
      </c>
      <c r="H704" s="311"/>
      <c r="I704" s="326" t="str">
        <f t="shared" ref="I704:I767" si="441">IF(H704&gt;0, (B704-C704)*B$19,"")</f>
        <v/>
      </c>
      <c r="J704" s="326">
        <f t="shared" si="434"/>
        <v>42.18</v>
      </c>
      <c r="K704" s="333" t="str">
        <f t="shared" ref="K704:K767" si="442">IF(H704&gt;0, IF((1-S703-0.015)&gt;0,1,-1),"")</f>
        <v/>
      </c>
      <c r="L704" s="321" t="str">
        <f t="shared" ref="L704:L767" si="443">IF(H704&gt;0, D704+K704*H704,"")</f>
        <v/>
      </c>
      <c r="M704" s="321" t="str">
        <f t="shared" ref="M704:M767" si="444">IF(H704&gt;0, (D704+L704)/2,"")</f>
        <v/>
      </c>
      <c r="N704" s="326" t="str">
        <f t="shared" ref="N704:N767" si="445">IF(H704&gt;0, 2*($P$53*M704/$S$52/$S$51)^2-(B704-C704)*2,"")</f>
        <v/>
      </c>
      <c r="O704" s="326" t="str">
        <f t="shared" ref="O704:O767" si="446">IF(H704&gt;0, WH(B704,$F$51,$F$52,$F$53),"")</f>
        <v/>
      </c>
      <c r="P704" s="330"/>
      <c r="Q704" s="326"/>
      <c r="R704" s="276" t="str">
        <f>IF(H704&gt;0, rate1(1,$L$52,$L$51,$L$54,L704,$L$53,$L$50,P704),"")</f>
        <v/>
      </c>
      <c r="S704" s="321"/>
      <c r="T704" s="321"/>
      <c r="U704" s="326"/>
      <c r="V704" s="334"/>
      <c r="W704" s="326"/>
      <c r="X704" s="326"/>
      <c r="Y704" s="326"/>
      <c r="Z704" s="107" t="str">
        <f>IF(H704&gt;0, rate1(1,$L$52,$L$51,$L$54,U704,$L$53,$L$50,Y704),"")</f>
        <v/>
      </c>
      <c r="AA704" s="334" t="str">
        <f t="shared" ref="AA704:AA767" si="447">IF(H704&gt;0, X704/O704/Z704,"")</f>
        <v/>
      </c>
      <c r="AB704" s="334" t="str">
        <f t="shared" ref="AB704:AB767" si="448">IF(H704&gt;0, W704/(1-AA704),"")</f>
        <v/>
      </c>
      <c r="AC704" s="326" t="str">
        <f t="shared" ref="AC704:AC767" si="449">IF(H704&gt;0, delta_z(N704,S704,H704,AE703,AB704),"")</f>
        <v/>
      </c>
      <c r="AD704" s="326" t="str">
        <f t="shared" ref="AD704:AD767" si="450">IF(H704&gt;0, H704/AC704*K704,"")</f>
        <v/>
      </c>
      <c r="AE704" s="326" t="str">
        <f t="shared" ref="AE704:AE767" si="451">IF(H704&gt;0, (AD704-AD703)/(AC704+AC703)*2,"")</f>
        <v/>
      </c>
      <c r="AF704" s="326" t="str">
        <f t="shared" ref="AF704:AF767" si="452">IF(H704&gt;0, B704-(AC704-N704),"")</f>
        <v/>
      </c>
      <c r="AG704" s="326" t="str">
        <f t="shared" ref="AG704:AG767" si="453">IF(H704&gt;0, C704-AC704,"")</f>
        <v/>
      </c>
      <c r="AH704" s="326" t="str">
        <f t="shared" ref="AH704:AH767" si="454">IF(H704&gt;0, $S$54*$S$53*$C$55*SQRT(AF704-AG704),"")</f>
        <v/>
      </c>
      <c r="AI704" s="326" t="str">
        <f t="shared" ref="AI704:AI767" si="455">IF(H704&gt;0, AC704/R704*1000000,"")</f>
        <v/>
      </c>
      <c r="AJ704" s="326" t="str">
        <f t="shared" ref="AJ704:AJ767" si="456">IF(H704&gt;0, AJ703+AI704/3600,"")</f>
        <v/>
      </c>
      <c r="AK704" s="335" t="str">
        <f t="shared" ref="AK704:AK767" si="457">IF(H704&gt;0, AK703+AI703*G703/1000000,"")</f>
        <v/>
      </c>
      <c r="AL704" s="41" t="str">
        <f t="shared" ref="AL704:AL767" si="458">IF(H704&gt;0, AL703+AI703*J703/1000000,"")</f>
        <v/>
      </c>
      <c r="AM704" s="8" t="e" cm="1">
        <f t="array" ref="AM704">Balance($B$8,$B$11,$B$12,$H$7,B704,AK704,AL704)</f>
        <v>#VALUE!</v>
      </c>
      <c r="AN704" s="8" t="e" cm="1">
        <f t="array" ref="AN704">getStorageByWaterLevel(B703)</f>
        <v>#VALUE!</v>
      </c>
    </row>
    <row r="705" spans="2:40" x14ac:dyDescent="0.25">
      <c r="B705" s="326" t="str">
        <f t="shared" si="436"/>
        <v/>
      </c>
      <c r="C705" s="326" t="str">
        <f t="shared" si="437"/>
        <v/>
      </c>
      <c r="D705" s="326" t="str">
        <f t="shared" si="438"/>
        <v/>
      </c>
      <c r="E705" s="326" t="str">
        <f t="shared" si="435"/>
        <v xml:space="preserve"> </v>
      </c>
      <c r="F705" s="326" t="str">
        <f t="shared" si="439"/>
        <v/>
      </c>
      <c r="G705" s="326" t="str">
        <f t="shared" si="440"/>
        <v/>
      </c>
      <c r="H705" s="311"/>
      <c r="I705" s="326" t="str">
        <f t="shared" si="441"/>
        <v/>
      </c>
      <c r="J705" s="326">
        <f t="shared" si="434"/>
        <v>42.18</v>
      </c>
      <c r="K705" s="333" t="str">
        <f t="shared" si="442"/>
        <v/>
      </c>
      <c r="L705" s="321" t="str">
        <f t="shared" si="443"/>
        <v/>
      </c>
      <c r="M705" s="321" t="str">
        <f t="shared" si="444"/>
        <v/>
      </c>
      <c r="N705" s="326" t="str">
        <f t="shared" si="445"/>
        <v/>
      </c>
      <c r="O705" s="326" t="str">
        <f t="shared" si="446"/>
        <v/>
      </c>
      <c r="P705" s="330"/>
      <c r="Q705" s="326"/>
      <c r="R705" s="276" t="str">
        <f>IF(H705&gt;0, rate1(1,$L$52,$L$51,$L$54,L705,$L$53,$L$50,P705),"")</f>
        <v/>
      </c>
      <c r="S705" s="321"/>
      <c r="T705" s="321"/>
      <c r="U705" s="326"/>
      <c r="V705" s="334"/>
      <c r="W705" s="326"/>
      <c r="X705" s="326"/>
      <c r="Y705" s="326"/>
      <c r="Z705" s="107" t="str">
        <f>IF(H705&gt;0, rate1(1,$L$52,$L$51,$L$54,U705,$L$53,$L$50,Y705),"")</f>
        <v/>
      </c>
      <c r="AA705" s="334" t="str">
        <f t="shared" si="447"/>
        <v/>
      </c>
      <c r="AB705" s="334" t="str">
        <f t="shared" si="448"/>
        <v/>
      </c>
      <c r="AC705" s="326" t="str">
        <f t="shared" si="449"/>
        <v/>
      </c>
      <c r="AD705" s="326" t="str">
        <f t="shared" si="450"/>
        <v/>
      </c>
      <c r="AE705" s="326" t="str">
        <f t="shared" si="451"/>
        <v/>
      </c>
      <c r="AF705" s="326" t="str">
        <f t="shared" si="452"/>
        <v/>
      </c>
      <c r="AG705" s="326" t="str">
        <f t="shared" si="453"/>
        <v/>
      </c>
      <c r="AH705" s="326" t="str">
        <f t="shared" si="454"/>
        <v/>
      </c>
      <c r="AI705" s="326" t="str">
        <f t="shared" si="455"/>
        <v/>
      </c>
      <c r="AJ705" s="326" t="str">
        <f t="shared" si="456"/>
        <v/>
      </c>
      <c r="AK705" s="335" t="str">
        <f t="shared" si="457"/>
        <v/>
      </c>
      <c r="AL705" s="41" t="str">
        <f t="shared" si="458"/>
        <v/>
      </c>
      <c r="AM705" s="8" t="e" cm="1">
        <f t="array" ref="AM705">Balance($B$8,$B$11,$B$12,$H$7,B705,AK705,AL705)</f>
        <v>#VALUE!</v>
      </c>
      <c r="AN705" s="8" t="e" cm="1">
        <f t="array" ref="AN705">getStorageByWaterLevel(B704)</f>
        <v>#VALUE!</v>
      </c>
    </row>
    <row r="706" spans="2:40" x14ac:dyDescent="0.25">
      <c r="B706" s="326" t="str">
        <f t="shared" si="436"/>
        <v/>
      </c>
      <c r="C706" s="326" t="str">
        <f t="shared" si="437"/>
        <v/>
      </c>
      <c r="D706" s="326" t="str">
        <f t="shared" si="438"/>
        <v/>
      </c>
      <c r="E706" s="326" t="str">
        <f t="shared" si="435"/>
        <v xml:space="preserve"> </v>
      </c>
      <c r="F706" s="326" t="str">
        <f t="shared" si="439"/>
        <v/>
      </c>
      <c r="G706" s="326" t="str">
        <f t="shared" si="440"/>
        <v/>
      </c>
      <c r="H706" s="311"/>
      <c r="I706" s="326" t="str">
        <f t="shared" si="441"/>
        <v/>
      </c>
      <c r="J706" s="326">
        <f t="shared" si="434"/>
        <v>42.18</v>
      </c>
      <c r="K706" s="333" t="str">
        <f t="shared" si="442"/>
        <v/>
      </c>
      <c r="L706" s="321" t="str">
        <f t="shared" si="443"/>
        <v/>
      </c>
      <c r="M706" s="321" t="str">
        <f t="shared" si="444"/>
        <v/>
      </c>
      <c r="N706" s="326" t="str">
        <f t="shared" si="445"/>
        <v/>
      </c>
      <c r="O706" s="326" t="str">
        <f t="shared" si="446"/>
        <v/>
      </c>
      <c r="P706" s="330"/>
      <c r="Q706" s="326"/>
      <c r="R706" s="276" t="str">
        <f>IF(H706&gt;0, rate1(1,$L$52,$L$51,$L$54,L706,$L$53,$L$50,P706),"")</f>
        <v/>
      </c>
      <c r="S706" s="321"/>
      <c r="T706" s="321"/>
      <c r="U706" s="326"/>
      <c r="V706" s="334"/>
      <c r="W706" s="326"/>
      <c r="X706" s="326"/>
      <c r="Y706" s="326"/>
      <c r="Z706" s="107" t="str">
        <f>IF(H706&gt;0, rate1(1,$L$52,$L$51,$L$54,U706,$L$53,$L$50,Y706),"")</f>
        <v/>
      </c>
      <c r="AA706" s="334" t="str">
        <f t="shared" si="447"/>
        <v/>
      </c>
      <c r="AB706" s="334" t="str">
        <f t="shared" si="448"/>
        <v/>
      </c>
      <c r="AC706" s="326" t="str">
        <f t="shared" si="449"/>
        <v/>
      </c>
      <c r="AD706" s="326" t="str">
        <f t="shared" si="450"/>
        <v/>
      </c>
      <c r="AE706" s="326" t="str">
        <f t="shared" si="451"/>
        <v/>
      </c>
      <c r="AF706" s="326" t="str">
        <f t="shared" si="452"/>
        <v/>
      </c>
      <c r="AG706" s="326" t="str">
        <f t="shared" si="453"/>
        <v/>
      </c>
      <c r="AH706" s="326" t="str">
        <f t="shared" si="454"/>
        <v/>
      </c>
      <c r="AI706" s="326" t="str">
        <f t="shared" si="455"/>
        <v/>
      </c>
      <c r="AJ706" s="326" t="str">
        <f t="shared" si="456"/>
        <v/>
      </c>
      <c r="AK706" s="335" t="str">
        <f t="shared" si="457"/>
        <v/>
      </c>
      <c r="AL706" s="41" t="str">
        <f t="shared" si="458"/>
        <v/>
      </c>
      <c r="AM706" s="8" t="e" cm="1">
        <f t="array" ref="AM706">Balance($B$8,$B$11,$B$12,$H$7,B706,AK706,AL706)</f>
        <v>#VALUE!</v>
      </c>
      <c r="AN706" s="8" t="e" cm="1">
        <f t="array" ref="AN706">getStorageByWaterLevel(B705)</f>
        <v>#VALUE!</v>
      </c>
    </row>
    <row r="707" spans="2:40" x14ac:dyDescent="0.25">
      <c r="B707" s="326" t="str">
        <f t="shared" si="436"/>
        <v/>
      </c>
      <c r="C707" s="326" t="str">
        <f t="shared" si="437"/>
        <v/>
      </c>
      <c r="D707" s="326" t="str">
        <f t="shared" si="438"/>
        <v/>
      </c>
      <c r="E707" s="326" t="str">
        <f t="shared" si="435"/>
        <v xml:space="preserve"> </v>
      </c>
      <c r="F707" s="326" t="str">
        <f t="shared" si="439"/>
        <v/>
      </c>
      <c r="G707" s="326" t="str">
        <f t="shared" si="440"/>
        <v/>
      </c>
      <c r="H707" s="311"/>
      <c r="I707" s="326" t="str">
        <f t="shared" si="441"/>
        <v/>
      </c>
      <c r="J707" s="326">
        <f t="shared" si="434"/>
        <v>42.18</v>
      </c>
      <c r="K707" s="333" t="str">
        <f t="shared" si="442"/>
        <v/>
      </c>
      <c r="L707" s="321" t="str">
        <f t="shared" si="443"/>
        <v/>
      </c>
      <c r="M707" s="321" t="str">
        <f t="shared" si="444"/>
        <v/>
      </c>
      <c r="N707" s="326" t="str">
        <f t="shared" si="445"/>
        <v/>
      </c>
      <c r="O707" s="326" t="str">
        <f t="shared" si="446"/>
        <v/>
      </c>
      <c r="P707" s="330"/>
      <c r="Q707" s="326"/>
      <c r="R707" s="276" t="str">
        <f>IF(H707&gt;0, rate1(1,$L$52,$L$51,$L$54,L707,$L$53,$L$50,P707),"")</f>
        <v/>
      </c>
      <c r="S707" s="321"/>
      <c r="T707" s="321"/>
      <c r="U707" s="326"/>
      <c r="V707" s="334"/>
      <c r="W707" s="326"/>
      <c r="X707" s="326"/>
      <c r="Y707" s="326"/>
      <c r="Z707" s="107" t="str">
        <f>IF(H707&gt;0, rate1(1,$L$52,$L$51,$L$54,U707,$L$53,$L$50,Y707),"")</f>
        <v/>
      </c>
      <c r="AA707" s="334" t="str">
        <f t="shared" si="447"/>
        <v/>
      </c>
      <c r="AB707" s="334" t="str">
        <f t="shared" si="448"/>
        <v/>
      </c>
      <c r="AC707" s="326" t="str">
        <f t="shared" si="449"/>
        <v/>
      </c>
      <c r="AD707" s="326" t="str">
        <f t="shared" si="450"/>
        <v/>
      </c>
      <c r="AE707" s="326" t="str">
        <f t="shared" si="451"/>
        <v/>
      </c>
      <c r="AF707" s="326" t="str">
        <f t="shared" si="452"/>
        <v/>
      </c>
      <c r="AG707" s="326" t="str">
        <f t="shared" si="453"/>
        <v/>
      </c>
      <c r="AH707" s="326" t="str">
        <f t="shared" si="454"/>
        <v/>
      </c>
      <c r="AI707" s="326" t="str">
        <f t="shared" si="455"/>
        <v/>
      </c>
      <c r="AJ707" s="326" t="str">
        <f t="shared" si="456"/>
        <v/>
      </c>
      <c r="AK707" s="335" t="str">
        <f t="shared" si="457"/>
        <v/>
      </c>
      <c r="AL707" s="41" t="str">
        <f t="shared" si="458"/>
        <v/>
      </c>
      <c r="AM707" s="8" t="e" cm="1">
        <f t="array" ref="AM707">Balance($B$8,$B$11,$B$12,$H$7,B707,AK707,AL707)</f>
        <v>#VALUE!</v>
      </c>
      <c r="AN707" s="8" t="e" cm="1">
        <f t="array" ref="AN707">getStorageByWaterLevel(B706)</f>
        <v>#VALUE!</v>
      </c>
    </row>
    <row r="708" spans="2:40" x14ac:dyDescent="0.25">
      <c r="B708" s="326" t="str">
        <f t="shared" si="436"/>
        <v/>
      </c>
      <c r="C708" s="326" t="str">
        <f t="shared" si="437"/>
        <v/>
      </c>
      <c r="D708" s="326" t="str">
        <f t="shared" si="438"/>
        <v/>
      </c>
      <c r="E708" s="326" t="str">
        <f t="shared" si="435"/>
        <v xml:space="preserve"> </v>
      </c>
      <c r="F708" s="326" t="str">
        <f t="shared" si="439"/>
        <v/>
      </c>
      <c r="G708" s="326" t="str">
        <f t="shared" si="440"/>
        <v/>
      </c>
      <c r="H708" s="311"/>
      <c r="I708" s="326" t="str">
        <f t="shared" si="441"/>
        <v/>
      </c>
      <c r="J708" s="326">
        <f t="shared" si="434"/>
        <v>42.18</v>
      </c>
      <c r="K708" s="333" t="str">
        <f t="shared" si="442"/>
        <v/>
      </c>
      <c r="L708" s="321" t="str">
        <f t="shared" si="443"/>
        <v/>
      </c>
      <c r="M708" s="321" t="str">
        <f t="shared" si="444"/>
        <v/>
      </c>
      <c r="N708" s="326" t="str">
        <f t="shared" si="445"/>
        <v/>
      </c>
      <c r="O708" s="326" t="str">
        <f t="shared" si="446"/>
        <v/>
      </c>
      <c r="P708" s="330"/>
      <c r="Q708" s="326"/>
      <c r="R708" s="276" t="str">
        <f>IF(H708&gt;0, rate1(1,$L$52,$L$51,$L$54,L708,$L$53,$L$50,P708),"")</f>
        <v/>
      </c>
      <c r="S708" s="321"/>
      <c r="T708" s="321"/>
      <c r="U708" s="326"/>
      <c r="V708" s="334"/>
      <c r="W708" s="326"/>
      <c r="X708" s="326"/>
      <c r="Y708" s="326"/>
      <c r="Z708" s="107" t="str">
        <f>IF(H708&gt;0, rate1(1,$L$52,$L$51,$L$54,U708,$L$53,$L$50,Y708),"")</f>
        <v/>
      </c>
      <c r="AA708" s="334" t="str">
        <f t="shared" si="447"/>
        <v/>
      </c>
      <c r="AB708" s="334" t="str">
        <f t="shared" si="448"/>
        <v/>
      </c>
      <c r="AC708" s="326" t="str">
        <f t="shared" si="449"/>
        <v/>
      </c>
      <c r="AD708" s="326" t="str">
        <f t="shared" si="450"/>
        <v/>
      </c>
      <c r="AE708" s="326" t="str">
        <f t="shared" si="451"/>
        <v/>
      </c>
      <c r="AF708" s="326" t="str">
        <f t="shared" si="452"/>
        <v/>
      </c>
      <c r="AG708" s="326" t="str">
        <f t="shared" si="453"/>
        <v/>
      </c>
      <c r="AH708" s="326" t="str">
        <f t="shared" si="454"/>
        <v/>
      </c>
      <c r="AI708" s="326" t="str">
        <f t="shared" si="455"/>
        <v/>
      </c>
      <c r="AJ708" s="326" t="str">
        <f t="shared" si="456"/>
        <v/>
      </c>
      <c r="AK708" s="335" t="str">
        <f t="shared" si="457"/>
        <v/>
      </c>
      <c r="AL708" s="41" t="str">
        <f t="shared" si="458"/>
        <v/>
      </c>
      <c r="AM708" s="8" t="e" cm="1">
        <f t="array" ref="AM708">Balance($B$8,$B$11,$B$12,$H$7,B708,AK708,AL708)</f>
        <v>#VALUE!</v>
      </c>
      <c r="AN708" s="8" t="e" cm="1">
        <f t="array" ref="AN708">getStorageByWaterLevel(B707)</f>
        <v>#VALUE!</v>
      </c>
    </row>
    <row r="709" spans="2:40" x14ac:dyDescent="0.25">
      <c r="B709" s="326" t="str">
        <f t="shared" si="436"/>
        <v/>
      </c>
      <c r="C709" s="326" t="str">
        <f t="shared" si="437"/>
        <v/>
      </c>
      <c r="D709" s="326" t="str">
        <f t="shared" si="438"/>
        <v/>
      </c>
      <c r="E709" s="326" t="str">
        <f t="shared" si="435"/>
        <v xml:space="preserve"> </v>
      </c>
      <c r="F709" s="326" t="str">
        <f t="shared" si="439"/>
        <v/>
      </c>
      <c r="G709" s="326" t="str">
        <f t="shared" si="440"/>
        <v/>
      </c>
      <c r="H709" s="311"/>
      <c r="I709" s="326" t="str">
        <f t="shared" si="441"/>
        <v/>
      </c>
      <c r="J709" s="326">
        <f t="shared" si="434"/>
        <v>42.18</v>
      </c>
      <c r="K709" s="333" t="str">
        <f t="shared" si="442"/>
        <v/>
      </c>
      <c r="L709" s="321" t="str">
        <f t="shared" si="443"/>
        <v/>
      </c>
      <c r="M709" s="321" t="str">
        <f t="shared" si="444"/>
        <v/>
      </c>
      <c r="N709" s="326" t="str">
        <f t="shared" si="445"/>
        <v/>
      </c>
      <c r="O709" s="326" t="str">
        <f t="shared" si="446"/>
        <v/>
      </c>
      <c r="P709" s="330"/>
      <c r="Q709" s="326"/>
      <c r="R709" s="276" t="str">
        <f>IF(H709&gt;0, rate1(1,$L$52,$L$51,$L$54,L709,$L$53,$L$50,P709),"")</f>
        <v/>
      </c>
      <c r="S709" s="321"/>
      <c r="T709" s="321"/>
      <c r="U709" s="326"/>
      <c r="V709" s="334"/>
      <c r="W709" s="326"/>
      <c r="X709" s="326"/>
      <c r="Y709" s="326"/>
      <c r="Z709" s="107" t="str">
        <f>IF(H709&gt;0, rate1(1,$L$52,$L$51,$L$54,U709,$L$53,$L$50,Y709),"")</f>
        <v/>
      </c>
      <c r="AA709" s="334" t="str">
        <f t="shared" si="447"/>
        <v/>
      </c>
      <c r="AB709" s="334" t="str">
        <f t="shared" si="448"/>
        <v/>
      </c>
      <c r="AC709" s="326" t="str">
        <f t="shared" si="449"/>
        <v/>
      </c>
      <c r="AD709" s="326" t="str">
        <f t="shared" si="450"/>
        <v/>
      </c>
      <c r="AE709" s="326" t="str">
        <f t="shared" si="451"/>
        <v/>
      </c>
      <c r="AF709" s="326" t="str">
        <f t="shared" si="452"/>
        <v/>
      </c>
      <c r="AG709" s="326" t="str">
        <f t="shared" si="453"/>
        <v/>
      </c>
      <c r="AH709" s="326" t="str">
        <f t="shared" si="454"/>
        <v/>
      </c>
      <c r="AI709" s="326" t="str">
        <f t="shared" si="455"/>
        <v/>
      </c>
      <c r="AJ709" s="326" t="str">
        <f t="shared" si="456"/>
        <v/>
      </c>
      <c r="AK709" s="335" t="str">
        <f t="shared" si="457"/>
        <v/>
      </c>
      <c r="AL709" s="41" t="str">
        <f t="shared" si="458"/>
        <v/>
      </c>
      <c r="AM709" s="8" t="e" cm="1">
        <f t="array" ref="AM709">Balance($B$8,$B$11,$B$12,$H$7,B709,AK709,AL709)</f>
        <v>#VALUE!</v>
      </c>
      <c r="AN709" s="8" t="e" cm="1">
        <f t="array" ref="AN709">getStorageByWaterLevel(B708)</f>
        <v>#VALUE!</v>
      </c>
    </row>
    <row r="710" spans="2:40" x14ac:dyDescent="0.25">
      <c r="B710" s="326" t="str">
        <f t="shared" si="436"/>
        <v/>
      </c>
      <c r="C710" s="326" t="str">
        <f t="shared" si="437"/>
        <v/>
      </c>
      <c r="D710" s="326" t="str">
        <f t="shared" si="438"/>
        <v/>
      </c>
      <c r="E710" s="326" t="str">
        <f t="shared" si="435"/>
        <v xml:space="preserve"> </v>
      </c>
      <c r="F710" s="326" t="str">
        <f t="shared" si="439"/>
        <v/>
      </c>
      <c r="G710" s="326" t="str">
        <f t="shared" si="440"/>
        <v/>
      </c>
      <c r="H710" s="311"/>
      <c r="I710" s="326" t="str">
        <f t="shared" si="441"/>
        <v/>
      </c>
      <c r="J710" s="326">
        <f t="shared" si="434"/>
        <v>42.18</v>
      </c>
      <c r="K710" s="333" t="str">
        <f t="shared" si="442"/>
        <v/>
      </c>
      <c r="L710" s="321" t="str">
        <f t="shared" si="443"/>
        <v/>
      </c>
      <c r="M710" s="321" t="str">
        <f t="shared" si="444"/>
        <v/>
      </c>
      <c r="N710" s="326" t="str">
        <f t="shared" si="445"/>
        <v/>
      </c>
      <c r="O710" s="326" t="str">
        <f t="shared" si="446"/>
        <v/>
      </c>
      <c r="P710" s="330"/>
      <c r="Q710" s="326"/>
      <c r="R710" s="276" t="str">
        <f>IF(H710&gt;0, rate1(1,$L$52,$L$51,$L$54,L710,$L$53,$L$50,P710),"")</f>
        <v/>
      </c>
      <c r="S710" s="321"/>
      <c r="T710" s="321"/>
      <c r="U710" s="326"/>
      <c r="V710" s="334"/>
      <c r="W710" s="326"/>
      <c r="X710" s="326"/>
      <c r="Y710" s="326"/>
      <c r="Z710" s="107" t="str">
        <f>IF(H710&gt;0, rate1(1,$L$52,$L$51,$L$54,U710,$L$53,$L$50,Y710),"")</f>
        <v/>
      </c>
      <c r="AA710" s="334" t="str">
        <f t="shared" si="447"/>
        <v/>
      </c>
      <c r="AB710" s="334" t="str">
        <f t="shared" si="448"/>
        <v/>
      </c>
      <c r="AC710" s="326" t="str">
        <f t="shared" si="449"/>
        <v/>
      </c>
      <c r="AD710" s="326" t="str">
        <f t="shared" si="450"/>
        <v/>
      </c>
      <c r="AE710" s="326" t="str">
        <f t="shared" si="451"/>
        <v/>
      </c>
      <c r="AF710" s="326" t="str">
        <f t="shared" si="452"/>
        <v/>
      </c>
      <c r="AG710" s="326" t="str">
        <f t="shared" si="453"/>
        <v/>
      </c>
      <c r="AH710" s="326" t="str">
        <f t="shared" si="454"/>
        <v/>
      </c>
      <c r="AI710" s="326" t="str">
        <f t="shared" si="455"/>
        <v/>
      </c>
      <c r="AJ710" s="326" t="str">
        <f t="shared" si="456"/>
        <v/>
      </c>
      <c r="AK710" s="335" t="str">
        <f t="shared" si="457"/>
        <v/>
      </c>
      <c r="AL710" s="41" t="str">
        <f t="shared" si="458"/>
        <v/>
      </c>
      <c r="AM710" s="8" t="e" cm="1">
        <f t="array" ref="AM710">Balance($B$8,$B$11,$B$12,$H$7,B710,AK710,AL710)</f>
        <v>#VALUE!</v>
      </c>
      <c r="AN710" s="8" t="e" cm="1">
        <f t="array" ref="AN710">getStorageByWaterLevel(B709)</f>
        <v>#VALUE!</v>
      </c>
    </row>
    <row r="711" spans="2:40" x14ac:dyDescent="0.25">
      <c r="B711" s="326" t="str">
        <f t="shared" si="436"/>
        <v/>
      </c>
      <c r="C711" s="326" t="str">
        <f t="shared" si="437"/>
        <v/>
      </c>
      <c r="D711" s="326" t="str">
        <f t="shared" si="438"/>
        <v/>
      </c>
      <c r="E711" s="326" t="str">
        <f t="shared" si="435"/>
        <v xml:space="preserve"> </v>
      </c>
      <c r="F711" s="326" t="str">
        <f t="shared" si="439"/>
        <v/>
      </c>
      <c r="G711" s="326" t="str">
        <f t="shared" si="440"/>
        <v/>
      </c>
      <c r="H711" s="311"/>
      <c r="I711" s="326" t="str">
        <f t="shared" si="441"/>
        <v/>
      </c>
      <c r="J711" s="326">
        <f t="shared" si="434"/>
        <v>42.18</v>
      </c>
      <c r="K711" s="333" t="str">
        <f t="shared" si="442"/>
        <v/>
      </c>
      <c r="L711" s="321" t="str">
        <f t="shared" si="443"/>
        <v/>
      </c>
      <c r="M711" s="321" t="str">
        <f t="shared" si="444"/>
        <v/>
      </c>
      <c r="N711" s="326" t="str">
        <f t="shared" si="445"/>
        <v/>
      </c>
      <c r="O711" s="326" t="str">
        <f t="shared" si="446"/>
        <v/>
      </c>
      <c r="P711" s="330"/>
      <c r="Q711" s="326"/>
      <c r="R711" s="276" t="str">
        <f>IF(H711&gt;0, rate1(1,$L$52,$L$51,$L$54,L711,$L$53,$L$50,P711),"")</f>
        <v/>
      </c>
      <c r="S711" s="321"/>
      <c r="T711" s="321"/>
      <c r="U711" s="326"/>
      <c r="V711" s="334"/>
      <c r="W711" s="326"/>
      <c r="X711" s="326"/>
      <c r="Y711" s="326"/>
      <c r="Z711" s="107" t="str">
        <f>IF(H711&gt;0, rate1(1,$L$52,$L$51,$L$54,U711,$L$53,$L$50,Y711),"")</f>
        <v/>
      </c>
      <c r="AA711" s="334" t="str">
        <f t="shared" si="447"/>
        <v/>
      </c>
      <c r="AB711" s="334" t="str">
        <f t="shared" si="448"/>
        <v/>
      </c>
      <c r="AC711" s="326" t="str">
        <f t="shared" si="449"/>
        <v/>
      </c>
      <c r="AD711" s="326" t="str">
        <f t="shared" si="450"/>
        <v/>
      </c>
      <c r="AE711" s="326" t="str">
        <f t="shared" si="451"/>
        <v/>
      </c>
      <c r="AF711" s="326" t="str">
        <f t="shared" si="452"/>
        <v/>
      </c>
      <c r="AG711" s="326" t="str">
        <f t="shared" si="453"/>
        <v/>
      </c>
      <c r="AH711" s="326" t="str">
        <f t="shared" si="454"/>
        <v/>
      </c>
      <c r="AI711" s="326" t="str">
        <f t="shared" si="455"/>
        <v/>
      </c>
      <c r="AJ711" s="326" t="str">
        <f t="shared" si="456"/>
        <v/>
      </c>
      <c r="AK711" s="335" t="str">
        <f t="shared" si="457"/>
        <v/>
      </c>
      <c r="AL711" s="41" t="str">
        <f t="shared" si="458"/>
        <v/>
      </c>
      <c r="AM711" s="8" t="e" cm="1">
        <f t="array" ref="AM711">Balance($B$8,$B$11,$B$12,$H$7,B711,AK711,AL711)</f>
        <v>#VALUE!</v>
      </c>
      <c r="AN711" s="8" t="e" cm="1">
        <f t="array" ref="AN711">getStorageByWaterLevel(B710)</f>
        <v>#VALUE!</v>
      </c>
    </row>
    <row r="712" spans="2:40" x14ac:dyDescent="0.25">
      <c r="B712" s="326" t="str">
        <f t="shared" si="436"/>
        <v/>
      </c>
      <c r="C712" s="326" t="str">
        <f t="shared" si="437"/>
        <v/>
      </c>
      <c r="D712" s="326" t="str">
        <f t="shared" si="438"/>
        <v/>
      </c>
      <c r="E712" s="326" t="str">
        <f t="shared" si="435"/>
        <v xml:space="preserve"> </v>
      </c>
      <c r="F712" s="326" t="str">
        <f t="shared" si="439"/>
        <v/>
      </c>
      <c r="G712" s="326" t="str">
        <f t="shared" si="440"/>
        <v/>
      </c>
      <c r="H712" s="311"/>
      <c r="I712" s="326" t="str">
        <f t="shared" si="441"/>
        <v/>
      </c>
      <c r="J712" s="326">
        <f t="shared" si="434"/>
        <v>42.18</v>
      </c>
      <c r="K712" s="333" t="str">
        <f t="shared" si="442"/>
        <v/>
      </c>
      <c r="L712" s="321" t="str">
        <f t="shared" si="443"/>
        <v/>
      </c>
      <c r="M712" s="321" t="str">
        <f t="shared" si="444"/>
        <v/>
      </c>
      <c r="N712" s="326" t="str">
        <f t="shared" si="445"/>
        <v/>
      </c>
      <c r="O712" s="326" t="str">
        <f t="shared" si="446"/>
        <v/>
      </c>
      <c r="P712" s="330"/>
      <c r="Q712" s="326"/>
      <c r="R712" s="276" t="str">
        <f>IF(H712&gt;0, rate1(1,$L$52,$L$51,$L$54,L712,$L$53,$L$50,P712),"")</f>
        <v/>
      </c>
      <c r="S712" s="321"/>
      <c r="T712" s="321"/>
      <c r="U712" s="326"/>
      <c r="V712" s="334"/>
      <c r="W712" s="326"/>
      <c r="X712" s="326"/>
      <c r="Y712" s="326"/>
      <c r="Z712" s="107" t="str">
        <f>IF(H712&gt;0, rate1(1,$L$52,$L$51,$L$54,U712,$L$53,$L$50,Y712),"")</f>
        <v/>
      </c>
      <c r="AA712" s="334" t="str">
        <f t="shared" si="447"/>
        <v/>
      </c>
      <c r="AB712" s="334" t="str">
        <f t="shared" si="448"/>
        <v/>
      </c>
      <c r="AC712" s="326" t="str">
        <f t="shared" si="449"/>
        <v/>
      </c>
      <c r="AD712" s="326" t="str">
        <f t="shared" si="450"/>
        <v/>
      </c>
      <c r="AE712" s="326" t="str">
        <f t="shared" si="451"/>
        <v/>
      </c>
      <c r="AF712" s="326" t="str">
        <f t="shared" si="452"/>
        <v/>
      </c>
      <c r="AG712" s="326" t="str">
        <f t="shared" si="453"/>
        <v/>
      </c>
      <c r="AH712" s="326" t="str">
        <f t="shared" si="454"/>
        <v/>
      </c>
      <c r="AI712" s="326" t="str">
        <f t="shared" si="455"/>
        <v/>
      </c>
      <c r="AJ712" s="326" t="str">
        <f t="shared" si="456"/>
        <v/>
      </c>
      <c r="AK712" s="335" t="str">
        <f t="shared" si="457"/>
        <v/>
      </c>
      <c r="AL712" s="41" t="str">
        <f t="shared" si="458"/>
        <v/>
      </c>
      <c r="AM712" s="8" t="e" cm="1">
        <f t="array" ref="AM712">Balance($B$8,$B$11,$B$12,$H$7,B712,AK712,AL712)</f>
        <v>#VALUE!</v>
      </c>
      <c r="AN712" s="8" t="e" cm="1">
        <f t="array" ref="AN712">getStorageByWaterLevel(B711)</f>
        <v>#VALUE!</v>
      </c>
    </row>
    <row r="713" spans="2:40" x14ac:dyDescent="0.25">
      <c r="B713" s="326" t="str">
        <f t="shared" si="436"/>
        <v/>
      </c>
      <c r="C713" s="326" t="str">
        <f t="shared" si="437"/>
        <v/>
      </c>
      <c r="D713" s="326" t="str">
        <f t="shared" si="438"/>
        <v/>
      </c>
      <c r="E713" s="326" t="str">
        <f t="shared" si="435"/>
        <v xml:space="preserve"> </v>
      </c>
      <c r="F713" s="326" t="str">
        <f t="shared" si="439"/>
        <v/>
      </c>
      <c r="G713" s="326" t="str">
        <f t="shared" si="440"/>
        <v/>
      </c>
      <c r="H713" s="311"/>
      <c r="I713" s="326" t="str">
        <f t="shared" si="441"/>
        <v/>
      </c>
      <c r="J713" s="326">
        <f t="shared" si="434"/>
        <v>42.18</v>
      </c>
      <c r="K713" s="333" t="str">
        <f t="shared" si="442"/>
        <v/>
      </c>
      <c r="L713" s="321" t="str">
        <f t="shared" si="443"/>
        <v/>
      </c>
      <c r="M713" s="321" t="str">
        <f t="shared" si="444"/>
        <v/>
      </c>
      <c r="N713" s="326" t="str">
        <f t="shared" si="445"/>
        <v/>
      </c>
      <c r="O713" s="326" t="str">
        <f t="shared" si="446"/>
        <v/>
      </c>
      <c r="P713" s="330"/>
      <c r="Q713" s="326"/>
      <c r="R713" s="276" t="str">
        <f>IF(H713&gt;0, rate1(1,$L$52,$L$51,$L$54,L713,$L$53,$L$50,P713),"")</f>
        <v/>
      </c>
      <c r="S713" s="321"/>
      <c r="T713" s="321"/>
      <c r="U713" s="326"/>
      <c r="V713" s="334"/>
      <c r="W713" s="326"/>
      <c r="X713" s="326"/>
      <c r="Y713" s="326"/>
      <c r="Z713" s="107" t="str">
        <f>IF(H713&gt;0, rate1(1,$L$52,$L$51,$L$54,U713,$L$53,$L$50,Y713),"")</f>
        <v/>
      </c>
      <c r="AA713" s="334" t="str">
        <f t="shared" si="447"/>
        <v/>
      </c>
      <c r="AB713" s="334" t="str">
        <f t="shared" si="448"/>
        <v/>
      </c>
      <c r="AC713" s="326" t="str">
        <f t="shared" si="449"/>
        <v/>
      </c>
      <c r="AD713" s="326" t="str">
        <f t="shared" si="450"/>
        <v/>
      </c>
      <c r="AE713" s="326" t="str">
        <f t="shared" si="451"/>
        <v/>
      </c>
      <c r="AF713" s="326" t="str">
        <f t="shared" si="452"/>
        <v/>
      </c>
      <c r="AG713" s="326" t="str">
        <f t="shared" si="453"/>
        <v/>
      </c>
      <c r="AH713" s="326" t="str">
        <f t="shared" si="454"/>
        <v/>
      </c>
      <c r="AI713" s="326" t="str">
        <f t="shared" si="455"/>
        <v/>
      </c>
      <c r="AJ713" s="326" t="str">
        <f t="shared" si="456"/>
        <v/>
      </c>
      <c r="AK713" s="335" t="str">
        <f t="shared" si="457"/>
        <v/>
      </c>
      <c r="AL713" s="41" t="str">
        <f t="shared" si="458"/>
        <v/>
      </c>
      <c r="AM713" s="8" t="e" cm="1">
        <f t="array" ref="AM713">Balance($B$8,$B$11,$B$12,$H$7,B713,AK713,AL713)</f>
        <v>#VALUE!</v>
      </c>
      <c r="AN713" s="8" t="e" cm="1">
        <f t="array" ref="AN713">getStorageByWaterLevel(B712)</f>
        <v>#VALUE!</v>
      </c>
    </row>
    <row r="714" spans="2:40" x14ac:dyDescent="0.25">
      <c r="B714" s="326" t="str">
        <f t="shared" si="436"/>
        <v/>
      </c>
      <c r="C714" s="326" t="str">
        <f t="shared" si="437"/>
        <v/>
      </c>
      <c r="D714" s="326" t="str">
        <f t="shared" si="438"/>
        <v/>
      </c>
      <c r="E714" s="326" t="str">
        <f t="shared" si="435"/>
        <v xml:space="preserve"> </v>
      </c>
      <c r="F714" s="326" t="str">
        <f t="shared" si="439"/>
        <v/>
      </c>
      <c r="G714" s="326" t="str">
        <f t="shared" si="440"/>
        <v/>
      </c>
      <c r="H714" s="311"/>
      <c r="I714" s="326" t="str">
        <f t="shared" si="441"/>
        <v/>
      </c>
      <c r="J714" s="326">
        <f t="shared" si="434"/>
        <v>42.18</v>
      </c>
      <c r="K714" s="333" t="str">
        <f t="shared" si="442"/>
        <v/>
      </c>
      <c r="L714" s="321" t="str">
        <f t="shared" si="443"/>
        <v/>
      </c>
      <c r="M714" s="321" t="str">
        <f t="shared" si="444"/>
        <v/>
      </c>
      <c r="N714" s="326" t="str">
        <f t="shared" si="445"/>
        <v/>
      </c>
      <c r="O714" s="326" t="str">
        <f t="shared" si="446"/>
        <v/>
      </c>
      <c r="P714" s="330"/>
      <c r="Q714" s="326"/>
      <c r="R714" s="276" t="str">
        <f>IF(H714&gt;0, rate1(1,$L$52,$L$51,$L$54,L714,$L$53,$L$50,P714),"")</f>
        <v/>
      </c>
      <c r="S714" s="321"/>
      <c r="T714" s="321"/>
      <c r="U714" s="326"/>
      <c r="V714" s="334"/>
      <c r="W714" s="326"/>
      <c r="X714" s="326"/>
      <c r="Y714" s="326"/>
      <c r="Z714" s="107" t="str">
        <f>IF(H714&gt;0, rate1(1,$L$52,$L$51,$L$54,U714,$L$53,$L$50,Y714),"")</f>
        <v/>
      </c>
      <c r="AA714" s="334" t="str">
        <f t="shared" si="447"/>
        <v/>
      </c>
      <c r="AB714" s="334" t="str">
        <f t="shared" si="448"/>
        <v/>
      </c>
      <c r="AC714" s="326" t="str">
        <f t="shared" si="449"/>
        <v/>
      </c>
      <c r="AD714" s="326" t="str">
        <f t="shared" si="450"/>
        <v/>
      </c>
      <c r="AE714" s="326" t="str">
        <f t="shared" si="451"/>
        <v/>
      </c>
      <c r="AF714" s="326" t="str">
        <f t="shared" si="452"/>
        <v/>
      </c>
      <c r="AG714" s="326" t="str">
        <f t="shared" si="453"/>
        <v/>
      </c>
      <c r="AH714" s="326" t="str">
        <f t="shared" si="454"/>
        <v/>
      </c>
      <c r="AI714" s="326" t="str">
        <f t="shared" si="455"/>
        <v/>
      </c>
      <c r="AJ714" s="326" t="str">
        <f t="shared" si="456"/>
        <v/>
      </c>
      <c r="AK714" s="335" t="str">
        <f t="shared" si="457"/>
        <v/>
      </c>
      <c r="AL714" s="41" t="str">
        <f t="shared" si="458"/>
        <v/>
      </c>
      <c r="AM714" s="8" t="e" cm="1">
        <f t="array" ref="AM714">Balance($B$8,$B$11,$B$12,$H$7,B714,AK714,AL714)</f>
        <v>#VALUE!</v>
      </c>
      <c r="AN714" s="8" t="e" cm="1">
        <f t="array" ref="AN714">getStorageByWaterLevel(B713)</f>
        <v>#VALUE!</v>
      </c>
    </row>
    <row r="715" spans="2:40" x14ac:dyDescent="0.25">
      <c r="B715" s="326" t="str">
        <f t="shared" si="436"/>
        <v/>
      </c>
      <c r="C715" s="326" t="str">
        <f t="shared" si="437"/>
        <v/>
      </c>
      <c r="D715" s="326" t="str">
        <f t="shared" si="438"/>
        <v/>
      </c>
      <c r="E715" s="326" t="str">
        <f t="shared" si="435"/>
        <v xml:space="preserve"> </v>
      </c>
      <c r="F715" s="326" t="str">
        <f t="shared" si="439"/>
        <v/>
      </c>
      <c r="G715" s="326" t="str">
        <f t="shared" si="440"/>
        <v/>
      </c>
      <c r="H715" s="311"/>
      <c r="I715" s="326" t="str">
        <f t="shared" si="441"/>
        <v/>
      </c>
      <c r="J715" s="326">
        <f t="shared" si="434"/>
        <v>42.18</v>
      </c>
      <c r="K715" s="333" t="str">
        <f t="shared" si="442"/>
        <v/>
      </c>
      <c r="L715" s="321" t="str">
        <f t="shared" si="443"/>
        <v/>
      </c>
      <c r="M715" s="321" t="str">
        <f t="shared" si="444"/>
        <v/>
      </c>
      <c r="N715" s="326" t="str">
        <f t="shared" si="445"/>
        <v/>
      </c>
      <c r="O715" s="326" t="str">
        <f t="shared" si="446"/>
        <v/>
      </c>
      <c r="P715" s="330"/>
      <c r="Q715" s="326"/>
      <c r="R715" s="276" t="str">
        <f>IF(H715&gt;0, rate1(1,$L$52,$L$51,$L$54,L715,$L$53,$L$50,P715),"")</f>
        <v/>
      </c>
      <c r="S715" s="321"/>
      <c r="T715" s="321"/>
      <c r="U715" s="326"/>
      <c r="V715" s="334"/>
      <c r="W715" s="326"/>
      <c r="X715" s="326"/>
      <c r="Y715" s="326"/>
      <c r="Z715" s="107" t="str">
        <f>IF(H715&gt;0, rate1(1,$L$52,$L$51,$L$54,U715,$L$53,$L$50,Y715),"")</f>
        <v/>
      </c>
      <c r="AA715" s="334" t="str">
        <f t="shared" si="447"/>
        <v/>
      </c>
      <c r="AB715" s="334" t="str">
        <f t="shared" si="448"/>
        <v/>
      </c>
      <c r="AC715" s="326" t="str">
        <f t="shared" si="449"/>
        <v/>
      </c>
      <c r="AD715" s="326" t="str">
        <f t="shared" si="450"/>
        <v/>
      </c>
      <c r="AE715" s="326" t="str">
        <f t="shared" si="451"/>
        <v/>
      </c>
      <c r="AF715" s="326" t="str">
        <f t="shared" si="452"/>
        <v/>
      </c>
      <c r="AG715" s="326" t="str">
        <f t="shared" si="453"/>
        <v/>
      </c>
      <c r="AH715" s="326" t="str">
        <f t="shared" si="454"/>
        <v/>
      </c>
      <c r="AI715" s="326" t="str">
        <f t="shared" si="455"/>
        <v/>
      </c>
      <c r="AJ715" s="326" t="str">
        <f t="shared" si="456"/>
        <v/>
      </c>
      <c r="AK715" s="335" t="str">
        <f t="shared" si="457"/>
        <v/>
      </c>
      <c r="AL715" s="41" t="str">
        <f t="shared" si="458"/>
        <v/>
      </c>
      <c r="AM715" s="8" t="e" cm="1">
        <f t="array" ref="AM715">Balance($B$8,$B$11,$B$12,$H$7,B715,AK715,AL715)</f>
        <v>#VALUE!</v>
      </c>
      <c r="AN715" s="8" t="e" cm="1">
        <f t="array" ref="AN715">getStorageByWaterLevel(B714)</f>
        <v>#VALUE!</v>
      </c>
    </row>
    <row r="716" spans="2:40" x14ac:dyDescent="0.25">
      <c r="B716" s="326" t="str">
        <f t="shared" si="436"/>
        <v/>
      </c>
      <c r="C716" s="326" t="str">
        <f t="shared" si="437"/>
        <v/>
      </c>
      <c r="D716" s="326" t="str">
        <f t="shared" si="438"/>
        <v/>
      </c>
      <c r="E716" s="326" t="str">
        <f t="shared" si="435"/>
        <v xml:space="preserve"> </v>
      </c>
      <c r="F716" s="326" t="str">
        <f t="shared" si="439"/>
        <v/>
      </c>
      <c r="G716" s="326" t="str">
        <f t="shared" si="440"/>
        <v/>
      </c>
      <c r="H716" s="311"/>
      <c r="I716" s="326" t="str">
        <f t="shared" si="441"/>
        <v/>
      </c>
      <c r="J716" s="326">
        <f t="shared" si="434"/>
        <v>42.18</v>
      </c>
      <c r="K716" s="333" t="str">
        <f t="shared" si="442"/>
        <v/>
      </c>
      <c r="L716" s="321" t="str">
        <f t="shared" si="443"/>
        <v/>
      </c>
      <c r="M716" s="321" t="str">
        <f t="shared" si="444"/>
        <v/>
      </c>
      <c r="N716" s="326" t="str">
        <f t="shared" si="445"/>
        <v/>
      </c>
      <c r="O716" s="326" t="str">
        <f t="shared" si="446"/>
        <v/>
      </c>
      <c r="P716" s="330"/>
      <c r="Q716" s="326"/>
      <c r="R716" s="276" t="str">
        <f>IF(H716&gt;0, rate1(1,$L$52,$L$51,$L$54,L716,$L$53,$L$50,P716),"")</f>
        <v/>
      </c>
      <c r="S716" s="321"/>
      <c r="T716" s="321"/>
      <c r="U716" s="326"/>
      <c r="V716" s="334"/>
      <c r="W716" s="326"/>
      <c r="X716" s="326"/>
      <c r="Y716" s="326"/>
      <c r="Z716" s="107" t="str">
        <f>IF(H716&gt;0, rate1(1,$L$52,$L$51,$L$54,U716,$L$53,$L$50,Y716),"")</f>
        <v/>
      </c>
      <c r="AA716" s="334" t="str">
        <f t="shared" si="447"/>
        <v/>
      </c>
      <c r="AB716" s="334" t="str">
        <f t="shared" si="448"/>
        <v/>
      </c>
      <c r="AC716" s="326" t="str">
        <f t="shared" si="449"/>
        <v/>
      </c>
      <c r="AD716" s="326" t="str">
        <f t="shared" si="450"/>
        <v/>
      </c>
      <c r="AE716" s="326" t="str">
        <f t="shared" si="451"/>
        <v/>
      </c>
      <c r="AF716" s="326" t="str">
        <f t="shared" si="452"/>
        <v/>
      </c>
      <c r="AG716" s="326" t="str">
        <f t="shared" si="453"/>
        <v/>
      </c>
      <c r="AH716" s="326" t="str">
        <f t="shared" si="454"/>
        <v/>
      </c>
      <c r="AI716" s="326" t="str">
        <f t="shared" si="455"/>
        <v/>
      </c>
      <c r="AJ716" s="326" t="str">
        <f t="shared" si="456"/>
        <v/>
      </c>
      <c r="AK716" s="335" t="str">
        <f t="shared" si="457"/>
        <v/>
      </c>
      <c r="AL716" s="41" t="str">
        <f t="shared" si="458"/>
        <v/>
      </c>
      <c r="AM716" s="8" t="e" cm="1">
        <f t="array" ref="AM716">Balance($B$8,$B$11,$B$12,$H$7,B716,AK716,AL716)</f>
        <v>#VALUE!</v>
      </c>
      <c r="AN716" s="8" t="e" cm="1">
        <f t="array" ref="AN716">getStorageByWaterLevel(B715)</f>
        <v>#VALUE!</v>
      </c>
    </row>
    <row r="717" spans="2:40" x14ac:dyDescent="0.25">
      <c r="B717" s="326" t="str">
        <f t="shared" si="436"/>
        <v/>
      </c>
      <c r="C717" s="326" t="str">
        <f t="shared" si="437"/>
        <v/>
      </c>
      <c r="D717" s="326" t="str">
        <f t="shared" si="438"/>
        <v/>
      </c>
      <c r="E717" s="326" t="str">
        <f t="shared" si="435"/>
        <v xml:space="preserve"> </v>
      </c>
      <c r="F717" s="326" t="str">
        <f t="shared" si="439"/>
        <v/>
      </c>
      <c r="G717" s="326" t="str">
        <f t="shared" si="440"/>
        <v/>
      </c>
      <c r="H717" s="311"/>
      <c r="I717" s="326" t="str">
        <f t="shared" si="441"/>
        <v/>
      </c>
      <c r="J717" s="326">
        <f t="shared" si="434"/>
        <v>42.18</v>
      </c>
      <c r="K717" s="333" t="str">
        <f t="shared" si="442"/>
        <v/>
      </c>
      <c r="L717" s="321" t="str">
        <f t="shared" si="443"/>
        <v/>
      </c>
      <c r="M717" s="321" t="str">
        <f t="shared" si="444"/>
        <v/>
      </c>
      <c r="N717" s="326" t="str">
        <f t="shared" si="445"/>
        <v/>
      </c>
      <c r="O717" s="326" t="str">
        <f t="shared" si="446"/>
        <v/>
      </c>
      <c r="P717" s="330"/>
      <c r="Q717" s="326"/>
      <c r="R717" s="276" t="str">
        <f>IF(H717&gt;0, rate1(1,$L$52,$L$51,$L$54,L717,$L$53,$L$50,P717),"")</f>
        <v/>
      </c>
      <c r="S717" s="321"/>
      <c r="T717" s="321"/>
      <c r="U717" s="326"/>
      <c r="V717" s="334"/>
      <c r="W717" s="326"/>
      <c r="X717" s="326"/>
      <c r="Y717" s="326"/>
      <c r="Z717" s="107" t="str">
        <f>IF(H717&gt;0, rate1(1,$L$52,$L$51,$L$54,U717,$L$53,$L$50,Y717),"")</f>
        <v/>
      </c>
      <c r="AA717" s="334" t="str">
        <f t="shared" si="447"/>
        <v/>
      </c>
      <c r="AB717" s="334" t="str">
        <f t="shared" si="448"/>
        <v/>
      </c>
      <c r="AC717" s="326" t="str">
        <f t="shared" si="449"/>
        <v/>
      </c>
      <c r="AD717" s="326" t="str">
        <f t="shared" si="450"/>
        <v/>
      </c>
      <c r="AE717" s="326" t="str">
        <f t="shared" si="451"/>
        <v/>
      </c>
      <c r="AF717" s="326" t="str">
        <f t="shared" si="452"/>
        <v/>
      </c>
      <c r="AG717" s="326" t="str">
        <f t="shared" si="453"/>
        <v/>
      </c>
      <c r="AH717" s="326" t="str">
        <f t="shared" si="454"/>
        <v/>
      </c>
      <c r="AI717" s="326" t="str">
        <f t="shared" si="455"/>
        <v/>
      </c>
      <c r="AJ717" s="326" t="str">
        <f t="shared" si="456"/>
        <v/>
      </c>
      <c r="AK717" s="335" t="str">
        <f t="shared" si="457"/>
        <v/>
      </c>
      <c r="AL717" s="41" t="str">
        <f t="shared" si="458"/>
        <v/>
      </c>
      <c r="AM717" s="8" t="e" cm="1">
        <f t="array" ref="AM717">Balance($B$8,$B$11,$B$12,$H$7,B717,AK717,AL717)</f>
        <v>#VALUE!</v>
      </c>
      <c r="AN717" s="8" t="e" cm="1">
        <f t="array" ref="AN717">getStorageByWaterLevel(B716)</f>
        <v>#VALUE!</v>
      </c>
    </row>
    <row r="718" spans="2:40" x14ac:dyDescent="0.25">
      <c r="B718" s="326" t="str">
        <f t="shared" si="436"/>
        <v/>
      </c>
      <c r="C718" s="326" t="str">
        <f t="shared" si="437"/>
        <v/>
      </c>
      <c r="D718" s="326" t="str">
        <f t="shared" si="438"/>
        <v/>
      </c>
      <c r="E718" s="326" t="str">
        <f t="shared" si="435"/>
        <v xml:space="preserve"> </v>
      </c>
      <c r="F718" s="326" t="str">
        <f t="shared" si="439"/>
        <v/>
      </c>
      <c r="G718" s="326" t="str">
        <f t="shared" si="440"/>
        <v/>
      </c>
      <c r="H718" s="311"/>
      <c r="I718" s="326" t="str">
        <f t="shared" si="441"/>
        <v/>
      </c>
      <c r="J718" s="326">
        <f t="shared" si="434"/>
        <v>42.18</v>
      </c>
      <c r="K718" s="333" t="str">
        <f t="shared" si="442"/>
        <v/>
      </c>
      <c r="L718" s="321" t="str">
        <f t="shared" si="443"/>
        <v/>
      </c>
      <c r="M718" s="321" t="str">
        <f t="shared" si="444"/>
        <v/>
      </c>
      <c r="N718" s="326" t="str">
        <f t="shared" si="445"/>
        <v/>
      </c>
      <c r="O718" s="326" t="str">
        <f t="shared" si="446"/>
        <v/>
      </c>
      <c r="P718" s="330"/>
      <c r="Q718" s="326"/>
      <c r="R718" s="276" t="str">
        <f>IF(H718&gt;0, rate1(1,$L$52,$L$51,$L$54,L718,$L$53,$L$50,P718),"")</f>
        <v/>
      </c>
      <c r="S718" s="321"/>
      <c r="T718" s="321"/>
      <c r="U718" s="326"/>
      <c r="V718" s="334"/>
      <c r="W718" s="326"/>
      <c r="X718" s="326"/>
      <c r="Y718" s="326"/>
      <c r="Z718" s="107" t="str">
        <f>IF(H718&gt;0, rate1(1,$L$52,$L$51,$L$54,U718,$L$53,$L$50,Y718),"")</f>
        <v/>
      </c>
      <c r="AA718" s="334" t="str">
        <f t="shared" si="447"/>
        <v/>
      </c>
      <c r="AB718" s="334" t="str">
        <f t="shared" si="448"/>
        <v/>
      </c>
      <c r="AC718" s="326" t="str">
        <f t="shared" si="449"/>
        <v/>
      </c>
      <c r="AD718" s="326" t="str">
        <f t="shared" si="450"/>
        <v/>
      </c>
      <c r="AE718" s="326" t="str">
        <f t="shared" si="451"/>
        <v/>
      </c>
      <c r="AF718" s="326" t="str">
        <f t="shared" si="452"/>
        <v/>
      </c>
      <c r="AG718" s="326" t="str">
        <f t="shared" si="453"/>
        <v/>
      </c>
      <c r="AH718" s="326" t="str">
        <f t="shared" si="454"/>
        <v/>
      </c>
      <c r="AI718" s="326" t="str">
        <f t="shared" si="455"/>
        <v/>
      </c>
      <c r="AJ718" s="326" t="str">
        <f t="shared" si="456"/>
        <v/>
      </c>
      <c r="AK718" s="335" t="str">
        <f t="shared" si="457"/>
        <v/>
      </c>
      <c r="AL718" s="41" t="str">
        <f t="shared" si="458"/>
        <v/>
      </c>
      <c r="AM718" s="8" t="e" cm="1">
        <f t="array" ref="AM718">Balance($B$8,$B$11,$B$12,$H$7,B718,AK718,AL718)</f>
        <v>#VALUE!</v>
      </c>
      <c r="AN718" s="8" t="e" cm="1">
        <f t="array" ref="AN718">getStorageByWaterLevel(B717)</f>
        <v>#VALUE!</v>
      </c>
    </row>
    <row r="719" spans="2:40" x14ac:dyDescent="0.25">
      <c r="B719" s="326" t="str">
        <f t="shared" si="436"/>
        <v/>
      </c>
      <c r="C719" s="326" t="str">
        <f t="shared" si="437"/>
        <v/>
      </c>
      <c r="D719" s="326" t="str">
        <f t="shared" si="438"/>
        <v/>
      </c>
      <c r="E719" s="326" t="str">
        <f t="shared" si="435"/>
        <v xml:space="preserve"> </v>
      </c>
      <c r="F719" s="326" t="str">
        <f t="shared" si="439"/>
        <v/>
      </c>
      <c r="G719" s="326" t="str">
        <f t="shared" si="440"/>
        <v/>
      </c>
      <c r="H719" s="311"/>
      <c r="I719" s="326" t="str">
        <f t="shared" si="441"/>
        <v/>
      </c>
      <c r="J719" s="326">
        <f t="shared" si="434"/>
        <v>42.18</v>
      </c>
      <c r="K719" s="333" t="str">
        <f t="shared" si="442"/>
        <v/>
      </c>
      <c r="L719" s="321" t="str">
        <f t="shared" si="443"/>
        <v/>
      </c>
      <c r="M719" s="321" t="str">
        <f t="shared" si="444"/>
        <v/>
      </c>
      <c r="N719" s="326" t="str">
        <f t="shared" si="445"/>
        <v/>
      </c>
      <c r="O719" s="326" t="str">
        <f t="shared" si="446"/>
        <v/>
      </c>
      <c r="P719" s="330"/>
      <c r="Q719" s="326"/>
      <c r="R719" s="276" t="str">
        <f>IF(H719&gt;0, rate1(1,$L$52,$L$51,$L$54,L719,$L$53,$L$50,P719),"")</f>
        <v/>
      </c>
      <c r="S719" s="321"/>
      <c r="T719" s="321"/>
      <c r="U719" s="326"/>
      <c r="V719" s="334"/>
      <c r="W719" s="326"/>
      <c r="X719" s="326"/>
      <c r="Y719" s="326"/>
      <c r="Z719" s="107" t="str">
        <f>IF(H719&gt;0, rate1(1,$L$52,$L$51,$L$54,U719,$L$53,$L$50,Y719),"")</f>
        <v/>
      </c>
      <c r="AA719" s="334" t="str">
        <f t="shared" si="447"/>
        <v/>
      </c>
      <c r="AB719" s="334" t="str">
        <f t="shared" si="448"/>
        <v/>
      </c>
      <c r="AC719" s="326" t="str">
        <f t="shared" si="449"/>
        <v/>
      </c>
      <c r="AD719" s="326" t="str">
        <f t="shared" si="450"/>
        <v/>
      </c>
      <c r="AE719" s="326" t="str">
        <f t="shared" si="451"/>
        <v/>
      </c>
      <c r="AF719" s="326" t="str">
        <f t="shared" si="452"/>
        <v/>
      </c>
      <c r="AG719" s="326" t="str">
        <f t="shared" si="453"/>
        <v/>
      </c>
      <c r="AH719" s="326" t="str">
        <f t="shared" si="454"/>
        <v/>
      </c>
      <c r="AI719" s="326" t="str">
        <f t="shared" si="455"/>
        <v/>
      </c>
      <c r="AJ719" s="326" t="str">
        <f t="shared" si="456"/>
        <v/>
      </c>
      <c r="AK719" s="335" t="str">
        <f t="shared" si="457"/>
        <v/>
      </c>
      <c r="AL719" s="41" t="str">
        <f t="shared" si="458"/>
        <v/>
      </c>
      <c r="AM719" s="8" t="e" cm="1">
        <f t="array" ref="AM719">Balance($B$8,$B$11,$B$12,$H$7,B719,AK719,AL719)</f>
        <v>#VALUE!</v>
      </c>
      <c r="AN719" s="8" t="e" cm="1">
        <f t="array" ref="AN719">getStorageByWaterLevel(B718)</f>
        <v>#VALUE!</v>
      </c>
    </row>
    <row r="720" spans="2:40" x14ac:dyDescent="0.25">
      <c r="B720" s="326" t="str">
        <f t="shared" si="436"/>
        <v/>
      </c>
      <c r="C720" s="326" t="str">
        <f t="shared" si="437"/>
        <v/>
      </c>
      <c r="D720" s="326" t="str">
        <f t="shared" si="438"/>
        <v/>
      </c>
      <c r="E720" s="326" t="str">
        <f t="shared" si="435"/>
        <v xml:space="preserve"> </v>
      </c>
      <c r="F720" s="326" t="str">
        <f t="shared" si="439"/>
        <v/>
      </c>
      <c r="G720" s="326" t="str">
        <f t="shared" si="440"/>
        <v/>
      </c>
      <c r="H720" s="311"/>
      <c r="I720" s="326" t="str">
        <f t="shared" si="441"/>
        <v/>
      </c>
      <c r="J720" s="326">
        <f t="shared" si="434"/>
        <v>42.18</v>
      </c>
      <c r="K720" s="333" t="str">
        <f t="shared" si="442"/>
        <v/>
      </c>
      <c r="L720" s="321" t="str">
        <f t="shared" si="443"/>
        <v/>
      </c>
      <c r="M720" s="321" t="str">
        <f t="shared" si="444"/>
        <v/>
      </c>
      <c r="N720" s="326" t="str">
        <f t="shared" si="445"/>
        <v/>
      </c>
      <c r="O720" s="326" t="str">
        <f t="shared" si="446"/>
        <v/>
      </c>
      <c r="P720" s="330"/>
      <c r="Q720" s="326"/>
      <c r="R720" s="276" t="str">
        <f>IF(H720&gt;0, rate1(1,$L$52,$L$51,$L$54,L720,$L$53,$L$50,P720),"")</f>
        <v/>
      </c>
      <c r="S720" s="321"/>
      <c r="T720" s="321"/>
      <c r="U720" s="326"/>
      <c r="V720" s="334"/>
      <c r="W720" s="326"/>
      <c r="X720" s="326"/>
      <c r="Y720" s="326"/>
      <c r="Z720" s="107" t="str">
        <f>IF(H720&gt;0, rate1(1,$L$52,$L$51,$L$54,U720,$L$53,$L$50,Y720),"")</f>
        <v/>
      </c>
      <c r="AA720" s="334" t="str">
        <f t="shared" si="447"/>
        <v/>
      </c>
      <c r="AB720" s="334" t="str">
        <f t="shared" si="448"/>
        <v/>
      </c>
      <c r="AC720" s="326" t="str">
        <f t="shared" si="449"/>
        <v/>
      </c>
      <c r="AD720" s="326" t="str">
        <f t="shared" si="450"/>
        <v/>
      </c>
      <c r="AE720" s="326" t="str">
        <f t="shared" si="451"/>
        <v/>
      </c>
      <c r="AF720" s="326" t="str">
        <f t="shared" si="452"/>
        <v/>
      </c>
      <c r="AG720" s="326" t="str">
        <f t="shared" si="453"/>
        <v/>
      </c>
      <c r="AH720" s="326" t="str">
        <f t="shared" si="454"/>
        <v/>
      </c>
      <c r="AI720" s="326" t="str">
        <f t="shared" si="455"/>
        <v/>
      </c>
      <c r="AJ720" s="326" t="str">
        <f t="shared" si="456"/>
        <v/>
      </c>
      <c r="AK720" s="335" t="str">
        <f t="shared" si="457"/>
        <v/>
      </c>
      <c r="AL720" s="41" t="str">
        <f t="shared" si="458"/>
        <v/>
      </c>
      <c r="AM720" s="8" t="e" cm="1">
        <f t="array" ref="AM720">Balance($B$8,$B$11,$B$12,$H$7,B720,AK720,AL720)</f>
        <v>#VALUE!</v>
      </c>
      <c r="AN720" s="8" t="e" cm="1">
        <f t="array" ref="AN720">getStorageByWaterLevel(B719)</f>
        <v>#VALUE!</v>
      </c>
    </row>
    <row r="721" spans="2:40" x14ac:dyDescent="0.25">
      <c r="B721" s="326" t="str">
        <f t="shared" si="436"/>
        <v/>
      </c>
      <c r="C721" s="326" t="str">
        <f t="shared" si="437"/>
        <v/>
      </c>
      <c r="D721" s="326" t="str">
        <f t="shared" si="438"/>
        <v/>
      </c>
      <c r="E721" s="326" t="str">
        <f t="shared" si="435"/>
        <v xml:space="preserve"> </v>
      </c>
      <c r="F721" s="326" t="str">
        <f t="shared" si="439"/>
        <v/>
      </c>
      <c r="G721" s="326" t="str">
        <f t="shared" si="440"/>
        <v/>
      </c>
      <c r="H721" s="311"/>
      <c r="I721" s="326" t="str">
        <f t="shared" si="441"/>
        <v/>
      </c>
      <c r="J721" s="326">
        <f t="shared" si="434"/>
        <v>42.18</v>
      </c>
      <c r="K721" s="333" t="str">
        <f t="shared" si="442"/>
        <v/>
      </c>
      <c r="L721" s="321" t="str">
        <f t="shared" si="443"/>
        <v/>
      </c>
      <c r="M721" s="321" t="str">
        <f t="shared" si="444"/>
        <v/>
      </c>
      <c r="N721" s="326" t="str">
        <f t="shared" si="445"/>
        <v/>
      </c>
      <c r="O721" s="326" t="str">
        <f t="shared" si="446"/>
        <v/>
      </c>
      <c r="P721" s="330"/>
      <c r="Q721" s="326"/>
      <c r="R721" s="276" t="str">
        <f>IF(H721&gt;0, rate1(1,$L$52,$L$51,$L$54,L721,$L$53,$L$50,P721),"")</f>
        <v/>
      </c>
      <c r="S721" s="321"/>
      <c r="T721" s="321"/>
      <c r="U721" s="326"/>
      <c r="V721" s="334"/>
      <c r="W721" s="326"/>
      <c r="X721" s="326"/>
      <c r="Y721" s="326"/>
      <c r="Z721" s="107" t="str">
        <f>IF(H721&gt;0, rate1(1,$L$52,$L$51,$L$54,U721,$L$53,$L$50,Y721),"")</f>
        <v/>
      </c>
      <c r="AA721" s="334" t="str">
        <f t="shared" si="447"/>
        <v/>
      </c>
      <c r="AB721" s="334" t="str">
        <f t="shared" si="448"/>
        <v/>
      </c>
      <c r="AC721" s="326" t="str">
        <f t="shared" si="449"/>
        <v/>
      </c>
      <c r="AD721" s="326" t="str">
        <f t="shared" si="450"/>
        <v/>
      </c>
      <c r="AE721" s="326" t="str">
        <f t="shared" si="451"/>
        <v/>
      </c>
      <c r="AF721" s="326" t="str">
        <f t="shared" si="452"/>
        <v/>
      </c>
      <c r="AG721" s="326" t="str">
        <f t="shared" si="453"/>
        <v/>
      </c>
      <c r="AH721" s="326" t="str">
        <f t="shared" si="454"/>
        <v/>
      </c>
      <c r="AI721" s="326" t="str">
        <f t="shared" si="455"/>
        <v/>
      </c>
      <c r="AJ721" s="326" t="str">
        <f t="shared" si="456"/>
        <v/>
      </c>
      <c r="AK721" s="335" t="str">
        <f t="shared" si="457"/>
        <v/>
      </c>
      <c r="AL721" s="41" t="str">
        <f t="shared" si="458"/>
        <v/>
      </c>
      <c r="AM721" s="8" t="e" cm="1">
        <f t="array" ref="AM721">Balance($B$8,$B$11,$B$12,$H$7,B721,AK721,AL721)</f>
        <v>#VALUE!</v>
      </c>
      <c r="AN721" s="8" t="e" cm="1">
        <f t="array" ref="AN721">getStorageByWaterLevel(B720)</f>
        <v>#VALUE!</v>
      </c>
    </row>
    <row r="722" spans="2:40" x14ac:dyDescent="0.25">
      <c r="B722" s="326" t="str">
        <f t="shared" si="436"/>
        <v/>
      </c>
      <c r="C722" s="326" t="str">
        <f t="shared" si="437"/>
        <v/>
      </c>
      <c r="D722" s="326" t="str">
        <f t="shared" si="438"/>
        <v/>
      </c>
      <c r="E722" s="326" t="str">
        <f t="shared" si="435"/>
        <v xml:space="preserve"> </v>
      </c>
      <c r="F722" s="326" t="str">
        <f t="shared" si="439"/>
        <v/>
      </c>
      <c r="G722" s="326" t="str">
        <f t="shared" si="440"/>
        <v/>
      </c>
      <c r="H722" s="311"/>
      <c r="I722" s="326" t="str">
        <f t="shared" si="441"/>
        <v/>
      </c>
      <c r="J722" s="326">
        <f t="shared" si="434"/>
        <v>42.18</v>
      </c>
      <c r="K722" s="333" t="str">
        <f t="shared" si="442"/>
        <v/>
      </c>
      <c r="L722" s="321" t="str">
        <f t="shared" si="443"/>
        <v/>
      </c>
      <c r="M722" s="321" t="str">
        <f t="shared" si="444"/>
        <v/>
      </c>
      <c r="N722" s="326" t="str">
        <f t="shared" si="445"/>
        <v/>
      </c>
      <c r="O722" s="326" t="str">
        <f t="shared" si="446"/>
        <v/>
      </c>
      <c r="P722" s="330"/>
      <c r="Q722" s="326"/>
      <c r="R722" s="276" t="str">
        <f>IF(H722&gt;0, rate1(1,$L$52,$L$51,$L$54,L722,$L$53,$L$50,P722),"")</f>
        <v/>
      </c>
      <c r="S722" s="321"/>
      <c r="T722" s="321"/>
      <c r="U722" s="326"/>
      <c r="V722" s="334"/>
      <c r="W722" s="326"/>
      <c r="X722" s="326"/>
      <c r="Y722" s="326"/>
      <c r="Z722" s="107" t="str">
        <f>IF(H722&gt;0, rate1(1,$L$52,$L$51,$L$54,U722,$L$53,$L$50,Y722),"")</f>
        <v/>
      </c>
      <c r="AA722" s="334" t="str">
        <f t="shared" si="447"/>
        <v/>
      </c>
      <c r="AB722" s="334" t="str">
        <f t="shared" si="448"/>
        <v/>
      </c>
      <c r="AC722" s="326" t="str">
        <f t="shared" si="449"/>
        <v/>
      </c>
      <c r="AD722" s="326" t="str">
        <f t="shared" si="450"/>
        <v/>
      </c>
      <c r="AE722" s="326" t="str">
        <f t="shared" si="451"/>
        <v/>
      </c>
      <c r="AF722" s="326" t="str">
        <f t="shared" si="452"/>
        <v/>
      </c>
      <c r="AG722" s="326" t="str">
        <f t="shared" si="453"/>
        <v/>
      </c>
      <c r="AH722" s="326" t="str">
        <f t="shared" si="454"/>
        <v/>
      </c>
      <c r="AI722" s="326" t="str">
        <f t="shared" si="455"/>
        <v/>
      </c>
      <c r="AJ722" s="326" t="str">
        <f t="shared" si="456"/>
        <v/>
      </c>
      <c r="AK722" s="335" t="str">
        <f t="shared" si="457"/>
        <v/>
      </c>
      <c r="AL722" s="41" t="str">
        <f t="shared" si="458"/>
        <v/>
      </c>
      <c r="AM722" s="8" t="e" cm="1">
        <f t="array" ref="AM722">Balance($B$8,$B$11,$B$12,$H$7,B722,AK722,AL722)</f>
        <v>#VALUE!</v>
      </c>
      <c r="AN722" s="8" t="e" cm="1">
        <f t="array" ref="AN722">getStorageByWaterLevel(B721)</f>
        <v>#VALUE!</v>
      </c>
    </row>
    <row r="723" spans="2:40" x14ac:dyDescent="0.25">
      <c r="B723" s="326" t="str">
        <f t="shared" si="436"/>
        <v/>
      </c>
      <c r="C723" s="326" t="str">
        <f t="shared" si="437"/>
        <v/>
      </c>
      <c r="D723" s="326" t="str">
        <f t="shared" si="438"/>
        <v/>
      </c>
      <c r="E723" s="326" t="str">
        <f t="shared" si="435"/>
        <v xml:space="preserve"> </v>
      </c>
      <c r="F723" s="326" t="str">
        <f t="shared" si="439"/>
        <v/>
      </c>
      <c r="G723" s="326" t="str">
        <f t="shared" si="440"/>
        <v/>
      </c>
      <c r="H723" s="311"/>
      <c r="I723" s="326" t="str">
        <f t="shared" si="441"/>
        <v/>
      </c>
      <c r="J723" s="326">
        <f t="shared" si="434"/>
        <v>42.18</v>
      </c>
      <c r="K723" s="333" t="str">
        <f t="shared" si="442"/>
        <v/>
      </c>
      <c r="L723" s="321" t="str">
        <f t="shared" si="443"/>
        <v/>
      </c>
      <c r="M723" s="321" t="str">
        <f t="shared" si="444"/>
        <v/>
      </c>
      <c r="N723" s="326" t="str">
        <f t="shared" si="445"/>
        <v/>
      </c>
      <c r="O723" s="326" t="str">
        <f t="shared" si="446"/>
        <v/>
      </c>
      <c r="P723" s="330"/>
      <c r="Q723" s="326"/>
      <c r="R723" s="276" t="str">
        <f>IF(H723&gt;0, rate1(1,$L$52,$L$51,$L$54,L723,$L$53,$L$50,P723),"")</f>
        <v/>
      </c>
      <c r="S723" s="321"/>
      <c r="T723" s="321"/>
      <c r="U723" s="326"/>
      <c r="V723" s="334"/>
      <c r="W723" s="326"/>
      <c r="X723" s="326"/>
      <c r="Y723" s="326"/>
      <c r="Z723" s="107" t="str">
        <f>IF(H723&gt;0, rate1(1,$L$52,$L$51,$L$54,U723,$L$53,$L$50,Y723),"")</f>
        <v/>
      </c>
      <c r="AA723" s="334" t="str">
        <f t="shared" si="447"/>
        <v/>
      </c>
      <c r="AB723" s="334" t="str">
        <f t="shared" si="448"/>
        <v/>
      </c>
      <c r="AC723" s="326" t="str">
        <f t="shared" si="449"/>
        <v/>
      </c>
      <c r="AD723" s="326" t="str">
        <f t="shared" si="450"/>
        <v/>
      </c>
      <c r="AE723" s="326" t="str">
        <f t="shared" si="451"/>
        <v/>
      </c>
      <c r="AF723" s="326" t="str">
        <f t="shared" si="452"/>
        <v/>
      </c>
      <c r="AG723" s="326" t="str">
        <f t="shared" si="453"/>
        <v/>
      </c>
      <c r="AH723" s="326" t="str">
        <f t="shared" si="454"/>
        <v/>
      </c>
      <c r="AI723" s="326" t="str">
        <f t="shared" si="455"/>
        <v/>
      </c>
      <c r="AJ723" s="326" t="str">
        <f t="shared" si="456"/>
        <v/>
      </c>
      <c r="AK723" s="335" t="str">
        <f t="shared" si="457"/>
        <v/>
      </c>
      <c r="AL723" s="41" t="str">
        <f t="shared" si="458"/>
        <v/>
      </c>
      <c r="AM723" s="8" t="e" cm="1">
        <f t="array" ref="AM723">Balance($B$8,$B$11,$B$12,$H$7,B723,AK723,AL723)</f>
        <v>#VALUE!</v>
      </c>
      <c r="AN723" s="8" t="e" cm="1">
        <f t="array" ref="AN723">getStorageByWaterLevel(B722)</f>
        <v>#VALUE!</v>
      </c>
    </row>
    <row r="724" spans="2:40" x14ac:dyDescent="0.25">
      <c r="B724" s="326" t="str">
        <f t="shared" si="436"/>
        <v/>
      </c>
      <c r="C724" s="326" t="str">
        <f t="shared" si="437"/>
        <v/>
      </c>
      <c r="D724" s="326" t="str">
        <f t="shared" si="438"/>
        <v/>
      </c>
      <c r="E724" s="326" t="str">
        <f t="shared" si="435"/>
        <v xml:space="preserve"> </v>
      </c>
      <c r="F724" s="326" t="str">
        <f t="shared" si="439"/>
        <v/>
      </c>
      <c r="G724" s="326" t="str">
        <f t="shared" si="440"/>
        <v/>
      </c>
      <c r="H724" s="311"/>
      <c r="I724" s="326" t="str">
        <f t="shared" si="441"/>
        <v/>
      </c>
      <c r="J724" s="326">
        <f t="shared" si="434"/>
        <v>42.18</v>
      </c>
      <c r="K724" s="333" t="str">
        <f t="shared" si="442"/>
        <v/>
      </c>
      <c r="L724" s="321" t="str">
        <f t="shared" si="443"/>
        <v/>
      </c>
      <c r="M724" s="321" t="str">
        <f t="shared" si="444"/>
        <v/>
      </c>
      <c r="N724" s="326" t="str">
        <f t="shared" si="445"/>
        <v/>
      </c>
      <c r="O724" s="326" t="str">
        <f t="shared" si="446"/>
        <v/>
      </c>
      <c r="P724" s="330"/>
      <c r="Q724" s="326"/>
      <c r="R724" s="276" t="str">
        <f>IF(H724&gt;0, rate1(1,$L$52,$L$51,$L$54,L724,$L$53,$L$50,P724),"")</f>
        <v/>
      </c>
      <c r="S724" s="321"/>
      <c r="T724" s="321"/>
      <c r="U724" s="326"/>
      <c r="V724" s="334"/>
      <c r="W724" s="326"/>
      <c r="X724" s="326"/>
      <c r="Y724" s="326"/>
      <c r="Z724" s="107" t="str">
        <f>IF(H724&gt;0, rate1(1,$L$52,$L$51,$L$54,U724,$L$53,$L$50,Y724),"")</f>
        <v/>
      </c>
      <c r="AA724" s="334" t="str">
        <f t="shared" si="447"/>
        <v/>
      </c>
      <c r="AB724" s="334" t="str">
        <f t="shared" si="448"/>
        <v/>
      </c>
      <c r="AC724" s="326" t="str">
        <f t="shared" si="449"/>
        <v/>
      </c>
      <c r="AD724" s="326" t="str">
        <f t="shared" si="450"/>
        <v/>
      </c>
      <c r="AE724" s="326" t="str">
        <f t="shared" si="451"/>
        <v/>
      </c>
      <c r="AF724" s="326" t="str">
        <f t="shared" si="452"/>
        <v/>
      </c>
      <c r="AG724" s="326" t="str">
        <f t="shared" si="453"/>
        <v/>
      </c>
      <c r="AH724" s="326" t="str">
        <f t="shared" si="454"/>
        <v/>
      </c>
      <c r="AI724" s="326" t="str">
        <f t="shared" si="455"/>
        <v/>
      </c>
      <c r="AJ724" s="326" t="str">
        <f t="shared" si="456"/>
        <v/>
      </c>
      <c r="AK724" s="335" t="str">
        <f t="shared" si="457"/>
        <v/>
      </c>
      <c r="AL724" s="41" t="str">
        <f t="shared" si="458"/>
        <v/>
      </c>
      <c r="AM724" s="8" t="e" cm="1">
        <f t="array" ref="AM724">Balance($B$8,$B$11,$B$12,$H$7,B724,AK724,AL724)</f>
        <v>#VALUE!</v>
      </c>
      <c r="AN724" s="8" t="e" cm="1">
        <f t="array" ref="AN724">getStorageByWaterLevel(B723)</f>
        <v>#VALUE!</v>
      </c>
    </row>
    <row r="725" spans="2:40" x14ac:dyDescent="0.25">
      <c r="B725" s="326" t="str">
        <f t="shared" si="436"/>
        <v/>
      </c>
      <c r="C725" s="326" t="str">
        <f t="shared" si="437"/>
        <v/>
      </c>
      <c r="D725" s="326" t="str">
        <f t="shared" si="438"/>
        <v/>
      </c>
      <c r="E725" s="326" t="str">
        <f t="shared" si="435"/>
        <v xml:space="preserve"> </v>
      </c>
      <c r="F725" s="326" t="str">
        <f t="shared" si="439"/>
        <v/>
      </c>
      <c r="G725" s="326" t="str">
        <f t="shared" si="440"/>
        <v/>
      </c>
      <c r="H725" s="311"/>
      <c r="I725" s="326" t="str">
        <f t="shared" si="441"/>
        <v/>
      </c>
      <c r="J725" s="326">
        <f t="shared" si="434"/>
        <v>42.18</v>
      </c>
      <c r="K725" s="333" t="str">
        <f t="shared" si="442"/>
        <v/>
      </c>
      <c r="L725" s="321" t="str">
        <f t="shared" si="443"/>
        <v/>
      </c>
      <c r="M725" s="321" t="str">
        <f t="shared" si="444"/>
        <v/>
      </c>
      <c r="N725" s="326" t="str">
        <f t="shared" si="445"/>
        <v/>
      </c>
      <c r="O725" s="326" t="str">
        <f t="shared" si="446"/>
        <v/>
      </c>
      <c r="P725" s="330"/>
      <c r="Q725" s="326"/>
      <c r="R725" s="276" t="str">
        <f>IF(H725&gt;0, rate1(1,$L$52,$L$51,$L$54,L725,$L$53,$L$50,P725),"")</f>
        <v/>
      </c>
      <c r="S725" s="321"/>
      <c r="T725" s="321"/>
      <c r="U725" s="326"/>
      <c r="V725" s="334"/>
      <c r="W725" s="326"/>
      <c r="X725" s="326"/>
      <c r="Y725" s="326"/>
      <c r="Z725" s="107" t="str">
        <f>IF(H725&gt;0, rate1(1,$L$52,$L$51,$L$54,U725,$L$53,$L$50,Y725),"")</f>
        <v/>
      </c>
      <c r="AA725" s="334" t="str">
        <f t="shared" si="447"/>
        <v/>
      </c>
      <c r="AB725" s="334" t="str">
        <f t="shared" si="448"/>
        <v/>
      </c>
      <c r="AC725" s="326" t="str">
        <f t="shared" si="449"/>
        <v/>
      </c>
      <c r="AD725" s="326" t="str">
        <f t="shared" si="450"/>
        <v/>
      </c>
      <c r="AE725" s="326" t="str">
        <f t="shared" si="451"/>
        <v/>
      </c>
      <c r="AF725" s="326" t="str">
        <f t="shared" si="452"/>
        <v/>
      </c>
      <c r="AG725" s="326" t="str">
        <f t="shared" si="453"/>
        <v/>
      </c>
      <c r="AH725" s="326" t="str">
        <f t="shared" si="454"/>
        <v/>
      </c>
      <c r="AI725" s="326" t="str">
        <f t="shared" si="455"/>
        <v/>
      </c>
      <c r="AJ725" s="326" t="str">
        <f t="shared" si="456"/>
        <v/>
      </c>
      <c r="AK725" s="335" t="str">
        <f t="shared" si="457"/>
        <v/>
      </c>
      <c r="AL725" s="41" t="str">
        <f t="shared" si="458"/>
        <v/>
      </c>
      <c r="AM725" s="8" t="e" cm="1">
        <f t="array" ref="AM725">Balance($B$8,$B$11,$B$12,$H$7,B725,AK725,AL725)</f>
        <v>#VALUE!</v>
      </c>
      <c r="AN725" s="8" t="e" cm="1">
        <f t="array" ref="AN725">getStorageByWaterLevel(B724)</f>
        <v>#VALUE!</v>
      </c>
    </row>
    <row r="726" spans="2:40" x14ac:dyDescent="0.25">
      <c r="B726" s="326" t="str">
        <f t="shared" si="436"/>
        <v/>
      </c>
      <c r="C726" s="326" t="str">
        <f t="shared" si="437"/>
        <v/>
      </c>
      <c r="D726" s="326" t="str">
        <f t="shared" si="438"/>
        <v/>
      </c>
      <c r="E726" s="326" t="str">
        <f t="shared" si="435"/>
        <v xml:space="preserve"> </v>
      </c>
      <c r="F726" s="326" t="str">
        <f t="shared" si="439"/>
        <v/>
      </c>
      <c r="G726" s="326" t="str">
        <f t="shared" si="440"/>
        <v/>
      </c>
      <c r="H726" s="311"/>
      <c r="I726" s="326" t="str">
        <f t="shared" si="441"/>
        <v/>
      </c>
      <c r="J726" s="326">
        <f t="shared" si="434"/>
        <v>42.18</v>
      </c>
      <c r="K726" s="333" t="str">
        <f t="shared" si="442"/>
        <v/>
      </c>
      <c r="L726" s="321" t="str">
        <f t="shared" si="443"/>
        <v/>
      </c>
      <c r="M726" s="321" t="str">
        <f t="shared" si="444"/>
        <v/>
      </c>
      <c r="N726" s="326" t="str">
        <f t="shared" si="445"/>
        <v/>
      </c>
      <c r="O726" s="326" t="str">
        <f t="shared" si="446"/>
        <v/>
      </c>
      <c r="P726" s="330"/>
      <c r="Q726" s="326"/>
      <c r="R726" s="276" t="str">
        <f>IF(H726&gt;0, rate1(1,$L$52,$L$51,$L$54,L726,$L$53,$L$50,P726),"")</f>
        <v/>
      </c>
      <c r="S726" s="321"/>
      <c r="T726" s="321"/>
      <c r="U726" s="326"/>
      <c r="V726" s="334"/>
      <c r="W726" s="326"/>
      <c r="X726" s="326"/>
      <c r="Y726" s="326"/>
      <c r="Z726" s="107" t="str">
        <f>IF(H726&gt;0, rate1(1,$L$52,$L$51,$L$54,U726,$L$53,$L$50,Y726),"")</f>
        <v/>
      </c>
      <c r="AA726" s="334" t="str">
        <f t="shared" si="447"/>
        <v/>
      </c>
      <c r="AB726" s="334" t="str">
        <f t="shared" si="448"/>
        <v/>
      </c>
      <c r="AC726" s="326" t="str">
        <f t="shared" si="449"/>
        <v/>
      </c>
      <c r="AD726" s="326" t="str">
        <f t="shared" si="450"/>
        <v/>
      </c>
      <c r="AE726" s="326" t="str">
        <f t="shared" si="451"/>
        <v/>
      </c>
      <c r="AF726" s="326" t="str">
        <f t="shared" si="452"/>
        <v/>
      </c>
      <c r="AG726" s="326" t="str">
        <f t="shared" si="453"/>
        <v/>
      </c>
      <c r="AH726" s="326" t="str">
        <f t="shared" si="454"/>
        <v/>
      </c>
      <c r="AI726" s="326" t="str">
        <f t="shared" si="455"/>
        <v/>
      </c>
      <c r="AJ726" s="326" t="str">
        <f t="shared" si="456"/>
        <v/>
      </c>
      <c r="AK726" s="335" t="str">
        <f t="shared" si="457"/>
        <v/>
      </c>
      <c r="AL726" s="41" t="str">
        <f t="shared" si="458"/>
        <v/>
      </c>
      <c r="AM726" s="8" t="e" cm="1">
        <f t="array" ref="AM726">Balance($B$8,$B$11,$B$12,$H$7,B726,AK726,AL726)</f>
        <v>#VALUE!</v>
      </c>
      <c r="AN726" s="8" t="e" cm="1">
        <f t="array" ref="AN726">getStorageByWaterLevel(B725)</f>
        <v>#VALUE!</v>
      </c>
    </row>
    <row r="727" spans="2:40" x14ac:dyDescent="0.25">
      <c r="B727" s="326" t="str">
        <f t="shared" si="436"/>
        <v/>
      </c>
      <c r="C727" s="326" t="str">
        <f t="shared" si="437"/>
        <v/>
      </c>
      <c r="D727" s="326" t="str">
        <f t="shared" si="438"/>
        <v/>
      </c>
      <c r="E727" s="326" t="str">
        <f t="shared" si="435"/>
        <v xml:space="preserve"> </v>
      </c>
      <c r="F727" s="326" t="str">
        <f t="shared" si="439"/>
        <v/>
      </c>
      <c r="G727" s="326" t="str">
        <f t="shared" si="440"/>
        <v/>
      </c>
      <c r="H727" s="311"/>
      <c r="I727" s="326" t="str">
        <f t="shared" si="441"/>
        <v/>
      </c>
      <c r="J727" s="326">
        <f t="shared" si="434"/>
        <v>42.18</v>
      </c>
      <c r="K727" s="333" t="str">
        <f t="shared" si="442"/>
        <v/>
      </c>
      <c r="L727" s="321" t="str">
        <f t="shared" si="443"/>
        <v/>
      </c>
      <c r="M727" s="321" t="str">
        <f t="shared" si="444"/>
        <v/>
      </c>
      <c r="N727" s="326" t="str">
        <f t="shared" si="445"/>
        <v/>
      </c>
      <c r="O727" s="326" t="str">
        <f t="shared" si="446"/>
        <v/>
      </c>
      <c r="P727" s="330"/>
      <c r="Q727" s="326"/>
      <c r="R727" s="276" t="str">
        <f>IF(H727&gt;0, rate1(1,$L$52,$L$51,$L$54,L727,$L$53,$L$50,P727),"")</f>
        <v/>
      </c>
      <c r="S727" s="321"/>
      <c r="T727" s="321"/>
      <c r="U727" s="326"/>
      <c r="V727" s="334"/>
      <c r="W727" s="326"/>
      <c r="X727" s="326"/>
      <c r="Y727" s="326"/>
      <c r="Z727" s="107" t="str">
        <f>IF(H727&gt;0, rate1(1,$L$52,$L$51,$L$54,U727,$L$53,$L$50,Y727),"")</f>
        <v/>
      </c>
      <c r="AA727" s="334" t="str">
        <f t="shared" si="447"/>
        <v/>
      </c>
      <c r="AB727" s="334" t="str">
        <f t="shared" si="448"/>
        <v/>
      </c>
      <c r="AC727" s="326" t="str">
        <f t="shared" si="449"/>
        <v/>
      </c>
      <c r="AD727" s="326" t="str">
        <f t="shared" si="450"/>
        <v/>
      </c>
      <c r="AE727" s="326" t="str">
        <f t="shared" si="451"/>
        <v/>
      </c>
      <c r="AF727" s="326" t="str">
        <f t="shared" si="452"/>
        <v/>
      </c>
      <c r="AG727" s="326" t="str">
        <f t="shared" si="453"/>
        <v/>
      </c>
      <c r="AH727" s="326" t="str">
        <f t="shared" si="454"/>
        <v/>
      </c>
      <c r="AI727" s="326" t="str">
        <f t="shared" si="455"/>
        <v/>
      </c>
      <c r="AJ727" s="326" t="str">
        <f t="shared" si="456"/>
        <v/>
      </c>
      <c r="AK727" s="335" t="str">
        <f t="shared" si="457"/>
        <v/>
      </c>
      <c r="AL727" s="41" t="str">
        <f t="shared" si="458"/>
        <v/>
      </c>
      <c r="AM727" s="8" t="e" cm="1">
        <f t="array" ref="AM727">Balance($B$8,$B$11,$B$12,$H$7,B727,AK727,AL727)</f>
        <v>#VALUE!</v>
      </c>
      <c r="AN727" s="8" t="e" cm="1">
        <f t="array" ref="AN727">getStorageByWaterLevel(B726)</f>
        <v>#VALUE!</v>
      </c>
    </row>
    <row r="728" spans="2:40" x14ac:dyDescent="0.25">
      <c r="B728" s="326" t="str">
        <f t="shared" si="436"/>
        <v/>
      </c>
      <c r="C728" s="326" t="str">
        <f t="shared" si="437"/>
        <v/>
      </c>
      <c r="D728" s="326" t="str">
        <f t="shared" si="438"/>
        <v/>
      </c>
      <c r="E728" s="326" t="str">
        <f t="shared" si="435"/>
        <v xml:space="preserve"> </v>
      </c>
      <c r="F728" s="326" t="str">
        <f t="shared" si="439"/>
        <v/>
      </c>
      <c r="G728" s="326" t="str">
        <f t="shared" si="440"/>
        <v/>
      </c>
      <c r="H728" s="311"/>
      <c r="I728" s="326" t="str">
        <f t="shared" si="441"/>
        <v/>
      </c>
      <c r="J728" s="326">
        <f t="shared" si="434"/>
        <v>42.18</v>
      </c>
      <c r="K728" s="333" t="str">
        <f t="shared" si="442"/>
        <v/>
      </c>
      <c r="L728" s="321" t="str">
        <f t="shared" si="443"/>
        <v/>
      </c>
      <c r="M728" s="321" t="str">
        <f t="shared" si="444"/>
        <v/>
      </c>
      <c r="N728" s="326" t="str">
        <f t="shared" si="445"/>
        <v/>
      </c>
      <c r="O728" s="326" t="str">
        <f t="shared" si="446"/>
        <v/>
      </c>
      <c r="P728" s="330"/>
      <c r="Q728" s="326"/>
      <c r="R728" s="276" t="str">
        <f>IF(H728&gt;0, rate1(1,$L$52,$L$51,$L$54,L728,$L$53,$L$50,P728),"")</f>
        <v/>
      </c>
      <c r="S728" s="321"/>
      <c r="T728" s="321"/>
      <c r="U728" s="326"/>
      <c r="V728" s="334"/>
      <c r="W728" s="326"/>
      <c r="X728" s="326"/>
      <c r="Y728" s="326"/>
      <c r="Z728" s="107" t="str">
        <f>IF(H728&gt;0, rate1(1,$L$52,$L$51,$L$54,U728,$L$53,$L$50,Y728),"")</f>
        <v/>
      </c>
      <c r="AA728" s="334" t="str">
        <f t="shared" si="447"/>
        <v/>
      </c>
      <c r="AB728" s="334" t="str">
        <f t="shared" si="448"/>
        <v/>
      </c>
      <c r="AC728" s="326" t="str">
        <f t="shared" si="449"/>
        <v/>
      </c>
      <c r="AD728" s="326" t="str">
        <f t="shared" si="450"/>
        <v/>
      </c>
      <c r="AE728" s="326" t="str">
        <f t="shared" si="451"/>
        <v/>
      </c>
      <c r="AF728" s="326" t="str">
        <f t="shared" si="452"/>
        <v/>
      </c>
      <c r="AG728" s="326" t="str">
        <f t="shared" si="453"/>
        <v/>
      </c>
      <c r="AH728" s="326" t="str">
        <f t="shared" si="454"/>
        <v/>
      </c>
      <c r="AI728" s="326" t="str">
        <f t="shared" si="455"/>
        <v/>
      </c>
      <c r="AJ728" s="326" t="str">
        <f t="shared" si="456"/>
        <v/>
      </c>
      <c r="AK728" s="335" t="str">
        <f t="shared" si="457"/>
        <v/>
      </c>
      <c r="AL728" s="41" t="str">
        <f t="shared" si="458"/>
        <v/>
      </c>
      <c r="AM728" s="8" t="e" cm="1">
        <f t="array" ref="AM728">Balance($B$8,$B$11,$B$12,$H$7,B728,AK728,AL728)</f>
        <v>#VALUE!</v>
      </c>
      <c r="AN728" s="8" t="e" cm="1">
        <f t="array" ref="AN728">getStorageByWaterLevel(B727)</f>
        <v>#VALUE!</v>
      </c>
    </row>
    <row r="729" spans="2:40" x14ac:dyDescent="0.25">
      <c r="B729" s="326" t="str">
        <f t="shared" si="436"/>
        <v/>
      </c>
      <c r="C729" s="326" t="str">
        <f t="shared" si="437"/>
        <v/>
      </c>
      <c r="D729" s="326" t="str">
        <f t="shared" si="438"/>
        <v/>
      </c>
      <c r="E729" s="326" t="str">
        <f t="shared" si="435"/>
        <v xml:space="preserve"> </v>
      </c>
      <c r="F729" s="326" t="str">
        <f t="shared" si="439"/>
        <v/>
      </c>
      <c r="G729" s="326" t="str">
        <f t="shared" si="440"/>
        <v/>
      </c>
      <c r="H729" s="311"/>
      <c r="I729" s="326" t="str">
        <f t="shared" si="441"/>
        <v/>
      </c>
      <c r="J729" s="326">
        <f t="shared" si="434"/>
        <v>42.18</v>
      </c>
      <c r="K729" s="333" t="str">
        <f t="shared" si="442"/>
        <v/>
      </c>
      <c r="L729" s="321" t="str">
        <f t="shared" si="443"/>
        <v/>
      </c>
      <c r="M729" s="321" t="str">
        <f t="shared" si="444"/>
        <v/>
      </c>
      <c r="N729" s="326" t="str">
        <f t="shared" si="445"/>
        <v/>
      </c>
      <c r="O729" s="326" t="str">
        <f t="shared" si="446"/>
        <v/>
      </c>
      <c r="P729" s="330"/>
      <c r="Q729" s="326"/>
      <c r="R729" s="276" t="str">
        <f>IF(H729&gt;0, rate1(1,$L$52,$L$51,$L$54,L729,$L$53,$L$50,P729),"")</f>
        <v/>
      </c>
      <c r="S729" s="321"/>
      <c r="T729" s="321"/>
      <c r="U729" s="326"/>
      <c r="V729" s="334"/>
      <c r="W729" s="326"/>
      <c r="X729" s="326"/>
      <c r="Y729" s="326"/>
      <c r="Z729" s="107" t="str">
        <f>IF(H729&gt;0, rate1(1,$L$52,$L$51,$L$54,U729,$L$53,$L$50,Y729),"")</f>
        <v/>
      </c>
      <c r="AA729" s="334" t="str">
        <f t="shared" si="447"/>
        <v/>
      </c>
      <c r="AB729" s="334" t="str">
        <f t="shared" si="448"/>
        <v/>
      </c>
      <c r="AC729" s="326" t="str">
        <f t="shared" si="449"/>
        <v/>
      </c>
      <c r="AD729" s="326" t="str">
        <f t="shared" si="450"/>
        <v/>
      </c>
      <c r="AE729" s="326" t="str">
        <f t="shared" si="451"/>
        <v/>
      </c>
      <c r="AF729" s="326" t="str">
        <f t="shared" si="452"/>
        <v/>
      </c>
      <c r="AG729" s="326" t="str">
        <f t="shared" si="453"/>
        <v/>
      </c>
      <c r="AH729" s="326" t="str">
        <f t="shared" si="454"/>
        <v/>
      </c>
      <c r="AI729" s="326" t="str">
        <f t="shared" si="455"/>
        <v/>
      </c>
      <c r="AJ729" s="326" t="str">
        <f t="shared" si="456"/>
        <v/>
      </c>
      <c r="AK729" s="335" t="str">
        <f t="shared" si="457"/>
        <v/>
      </c>
      <c r="AL729" s="41" t="str">
        <f t="shared" si="458"/>
        <v/>
      </c>
      <c r="AM729" s="8" t="e" cm="1">
        <f t="array" ref="AM729">Balance($B$8,$B$11,$B$12,$H$7,B729,AK729,AL729)</f>
        <v>#VALUE!</v>
      </c>
      <c r="AN729" s="8" t="e" cm="1">
        <f t="array" ref="AN729">getStorageByWaterLevel(B728)</f>
        <v>#VALUE!</v>
      </c>
    </row>
    <row r="730" spans="2:40" x14ac:dyDescent="0.25">
      <c r="B730" s="326" t="str">
        <f t="shared" si="436"/>
        <v/>
      </c>
      <c r="C730" s="326" t="str">
        <f t="shared" si="437"/>
        <v/>
      </c>
      <c r="D730" s="326" t="str">
        <f t="shared" si="438"/>
        <v/>
      </c>
      <c r="E730" s="326" t="str">
        <f t="shared" si="435"/>
        <v xml:space="preserve"> </v>
      </c>
      <c r="F730" s="326" t="str">
        <f t="shared" si="439"/>
        <v/>
      </c>
      <c r="G730" s="326" t="str">
        <f t="shared" si="440"/>
        <v/>
      </c>
      <c r="H730" s="311"/>
      <c r="I730" s="326" t="str">
        <f t="shared" si="441"/>
        <v/>
      </c>
      <c r="J730" s="326">
        <f t="shared" si="434"/>
        <v>42.18</v>
      </c>
      <c r="K730" s="333" t="str">
        <f t="shared" si="442"/>
        <v/>
      </c>
      <c r="L730" s="321" t="str">
        <f t="shared" si="443"/>
        <v/>
      </c>
      <c r="M730" s="321" t="str">
        <f t="shared" si="444"/>
        <v/>
      </c>
      <c r="N730" s="326" t="str">
        <f t="shared" si="445"/>
        <v/>
      </c>
      <c r="O730" s="326" t="str">
        <f t="shared" si="446"/>
        <v/>
      </c>
      <c r="P730" s="330"/>
      <c r="Q730" s="326"/>
      <c r="R730" s="276" t="str">
        <f>IF(H730&gt;0, rate1(1,$L$52,$L$51,$L$54,L730,$L$53,$L$50,P730),"")</f>
        <v/>
      </c>
      <c r="S730" s="321"/>
      <c r="T730" s="321"/>
      <c r="U730" s="326"/>
      <c r="V730" s="334"/>
      <c r="W730" s="326"/>
      <c r="X730" s="326"/>
      <c r="Y730" s="326"/>
      <c r="Z730" s="107" t="str">
        <f>IF(H730&gt;0, rate1(1,$L$52,$L$51,$L$54,U730,$L$53,$L$50,Y730),"")</f>
        <v/>
      </c>
      <c r="AA730" s="334" t="str">
        <f t="shared" si="447"/>
        <v/>
      </c>
      <c r="AB730" s="334" t="str">
        <f t="shared" si="448"/>
        <v/>
      </c>
      <c r="AC730" s="326" t="str">
        <f t="shared" si="449"/>
        <v/>
      </c>
      <c r="AD730" s="326" t="str">
        <f t="shared" si="450"/>
        <v/>
      </c>
      <c r="AE730" s="326" t="str">
        <f t="shared" si="451"/>
        <v/>
      </c>
      <c r="AF730" s="326" t="str">
        <f t="shared" si="452"/>
        <v/>
      </c>
      <c r="AG730" s="326" t="str">
        <f t="shared" si="453"/>
        <v/>
      </c>
      <c r="AH730" s="326" t="str">
        <f t="shared" si="454"/>
        <v/>
      </c>
      <c r="AI730" s="326" t="str">
        <f t="shared" si="455"/>
        <v/>
      </c>
      <c r="AJ730" s="326" t="str">
        <f t="shared" si="456"/>
        <v/>
      </c>
      <c r="AK730" s="335" t="str">
        <f t="shared" si="457"/>
        <v/>
      </c>
      <c r="AL730" s="41" t="str">
        <f t="shared" si="458"/>
        <v/>
      </c>
      <c r="AM730" s="8" t="e" cm="1">
        <f t="array" ref="AM730">Balance($B$8,$B$11,$B$12,$H$7,B730,AK730,AL730)</f>
        <v>#VALUE!</v>
      </c>
      <c r="AN730" s="8" t="e" cm="1">
        <f t="array" ref="AN730">getStorageByWaterLevel(B729)</f>
        <v>#VALUE!</v>
      </c>
    </row>
    <row r="731" spans="2:40" x14ac:dyDescent="0.25">
      <c r="B731" s="326" t="str">
        <f t="shared" si="436"/>
        <v/>
      </c>
      <c r="C731" s="326" t="str">
        <f t="shared" si="437"/>
        <v/>
      </c>
      <c r="D731" s="326" t="str">
        <f t="shared" si="438"/>
        <v/>
      </c>
      <c r="E731" s="326" t="str">
        <f t="shared" si="435"/>
        <v xml:space="preserve"> </v>
      </c>
      <c r="F731" s="326" t="str">
        <f t="shared" si="439"/>
        <v/>
      </c>
      <c r="G731" s="326" t="str">
        <f t="shared" si="440"/>
        <v/>
      </c>
      <c r="H731" s="311"/>
      <c r="I731" s="326" t="str">
        <f t="shared" si="441"/>
        <v/>
      </c>
      <c r="J731" s="326">
        <f t="shared" si="434"/>
        <v>42.18</v>
      </c>
      <c r="K731" s="333" t="str">
        <f t="shared" si="442"/>
        <v/>
      </c>
      <c r="L731" s="321" t="str">
        <f t="shared" si="443"/>
        <v/>
      </c>
      <c r="M731" s="321" t="str">
        <f t="shared" si="444"/>
        <v/>
      </c>
      <c r="N731" s="326" t="str">
        <f t="shared" si="445"/>
        <v/>
      </c>
      <c r="O731" s="326" t="str">
        <f t="shared" si="446"/>
        <v/>
      </c>
      <c r="P731" s="330"/>
      <c r="Q731" s="326"/>
      <c r="R731" s="276" t="str">
        <f>IF(H731&gt;0, rate1(1,$L$52,$L$51,$L$54,L731,$L$53,$L$50,P731),"")</f>
        <v/>
      </c>
      <c r="S731" s="321"/>
      <c r="T731" s="321"/>
      <c r="U731" s="326"/>
      <c r="V731" s="334"/>
      <c r="W731" s="326"/>
      <c r="X731" s="326"/>
      <c r="Y731" s="326"/>
      <c r="Z731" s="107" t="str">
        <f>IF(H731&gt;0, rate1(1,$L$52,$L$51,$L$54,U731,$L$53,$L$50,Y731),"")</f>
        <v/>
      </c>
      <c r="AA731" s="334" t="str">
        <f t="shared" si="447"/>
        <v/>
      </c>
      <c r="AB731" s="334" t="str">
        <f t="shared" si="448"/>
        <v/>
      </c>
      <c r="AC731" s="326" t="str">
        <f t="shared" si="449"/>
        <v/>
      </c>
      <c r="AD731" s="326" t="str">
        <f t="shared" si="450"/>
        <v/>
      </c>
      <c r="AE731" s="326" t="str">
        <f t="shared" si="451"/>
        <v/>
      </c>
      <c r="AF731" s="326" t="str">
        <f t="shared" si="452"/>
        <v/>
      </c>
      <c r="AG731" s="326" t="str">
        <f t="shared" si="453"/>
        <v/>
      </c>
      <c r="AH731" s="326" t="str">
        <f t="shared" si="454"/>
        <v/>
      </c>
      <c r="AI731" s="326" t="str">
        <f t="shared" si="455"/>
        <v/>
      </c>
      <c r="AJ731" s="326" t="str">
        <f t="shared" si="456"/>
        <v/>
      </c>
      <c r="AK731" s="335" t="str">
        <f t="shared" si="457"/>
        <v/>
      </c>
      <c r="AL731" s="41" t="str">
        <f t="shared" si="458"/>
        <v/>
      </c>
      <c r="AM731" s="8" t="e" cm="1">
        <f t="array" ref="AM731">Balance($B$8,$B$11,$B$12,$H$7,B731,AK731,AL731)</f>
        <v>#VALUE!</v>
      </c>
      <c r="AN731" s="8" t="e" cm="1">
        <f t="array" ref="AN731">getStorageByWaterLevel(B730)</f>
        <v>#VALUE!</v>
      </c>
    </row>
    <row r="732" spans="2:40" x14ac:dyDescent="0.25">
      <c r="B732" s="326" t="str">
        <f t="shared" si="436"/>
        <v/>
      </c>
      <c r="C732" s="326" t="str">
        <f t="shared" si="437"/>
        <v/>
      </c>
      <c r="D732" s="326" t="str">
        <f t="shared" si="438"/>
        <v/>
      </c>
      <c r="E732" s="326" t="str">
        <f t="shared" si="435"/>
        <v xml:space="preserve"> </v>
      </c>
      <c r="F732" s="326" t="str">
        <f t="shared" si="439"/>
        <v/>
      </c>
      <c r="G732" s="326" t="str">
        <f t="shared" si="440"/>
        <v/>
      </c>
      <c r="H732" s="311"/>
      <c r="I732" s="326" t="str">
        <f t="shared" si="441"/>
        <v/>
      </c>
      <c r="J732" s="326">
        <f t="shared" si="434"/>
        <v>42.18</v>
      </c>
      <c r="K732" s="333" t="str">
        <f t="shared" si="442"/>
        <v/>
      </c>
      <c r="L732" s="321" t="str">
        <f t="shared" si="443"/>
        <v/>
      </c>
      <c r="M732" s="321" t="str">
        <f t="shared" si="444"/>
        <v/>
      </c>
      <c r="N732" s="326" t="str">
        <f t="shared" si="445"/>
        <v/>
      </c>
      <c r="O732" s="326" t="str">
        <f t="shared" si="446"/>
        <v/>
      </c>
      <c r="P732" s="330"/>
      <c r="Q732" s="326"/>
      <c r="R732" s="276" t="str">
        <f>IF(H732&gt;0, rate1(1,$L$52,$L$51,$L$54,L732,$L$53,$L$50,P732),"")</f>
        <v/>
      </c>
      <c r="S732" s="321"/>
      <c r="T732" s="321"/>
      <c r="U732" s="326"/>
      <c r="V732" s="334"/>
      <c r="W732" s="326"/>
      <c r="X732" s="326"/>
      <c r="Y732" s="326"/>
      <c r="Z732" s="107" t="str">
        <f>IF(H732&gt;0, rate1(1,$L$52,$L$51,$L$54,U732,$L$53,$L$50,Y732),"")</f>
        <v/>
      </c>
      <c r="AA732" s="334" t="str">
        <f t="shared" si="447"/>
        <v/>
      </c>
      <c r="AB732" s="334" t="str">
        <f t="shared" si="448"/>
        <v/>
      </c>
      <c r="AC732" s="326" t="str">
        <f t="shared" si="449"/>
        <v/>
      </c>
      <c r="AD732" s="326" t="str">
        <f t="shared" si="450"/>
        <v/>
      </c>
      <c r="AE732" s="326" t="str">
        <f t="shared" si="451"/>
        <v/>
      </c>
      <c r="AF732" s="326" t="str">
        <f t="shared" si="452"/>
        <v/>
      </c>
      <c r="AG732" s="326" t="str">
        <f t="shared" si="453"/>
        <v/>
      </c>
      <c r="AH732" s="326" t="str">
        <f t="shared" si="454"/>
        <v/>
      </c>
      <c r="AI732" s="326" t="str">
        <f t="shared" si="455"/>
        <v/>
      </c>
      <c r="AJ732" s="326" t="str">
        <f t="shared" si="456"/>
        <v/>
      </c>
      <c r="AK732" s="335" t="str">
        <f t="shared" si="457"/>
        <v/>
      </c>
      <c r="AL732" s="41" t="str">
        <f t="shared" si="458"/>
        <v/>
      </c>
      <c r="AM732" s="8" t="e" cm="1">
        <f t="array" ref="AM732">Balance($B$8,$B$11,$B$12,$H$7,B732,AK732,AL732)</f>
        <v>#VALUE!</v>
      </c>
      <c r="AN732" s="8" t="e" cm="1">
        <f t="array" ref="AN732">getStorageByWaterLevel(B731)</f>
        <v>#VALUE!</v>
      </c>
    </row>
    <row r="733" spans="2:40" x14ac:dyDescent="0.25">
      <c r="B733" s="326" t="str">
        <f t="shared" si="436"/>
        <v/>
      </c>
      <c r="C733" s="326" t="str">
        <f t="shared" si="437"/>
        <v/>
      </c>
      <c r="D733" s="326" t="str">
        <f t="shared" si="438"/>
        <v/>
      </c>
      <c r="E733" s="326" t="str">
        <f t="shared" si="435"/>
        <v xml:space="preserve"> </v>
      </c>
      <c r="F733" s="326" t="str">
        <f t="shared" si="439"/>
        <v/>
      </c>
      <c r="G733" s="326" t="str">
        <f t="shared" si="440"/>
        <v/>
      </c>
      <c r="H733" s="311"/>
      <c r="I733" s="326" t="str">
        <f t="shared" si="441"/>
        <v/>
      </c>
      <c r="J733" s="326">
        <f t="shared" si="434"/>
        <v>42.18</v>
      </c>
      <c r="K733" s="333" t="str">
        <f t="shared" si="442"/>
        <v/>
      </c>
      <c r="L733" s="321" t="str">
        <f t="shared" si="443"/>
        <v/>
      </c>
      <c r="M733" s="321" t="str">
        <f t="shared" si="444"/>
        <v/>
      </c>
      <c r="N733" s="326" t="str">
        <f t="shared" si="445"/>
        <v/>
      </c>
      <c r="O733" s="326" t="str">
        <f t="shared" si="446"/>
        <v/>
      </c>
      <c r="P733" s="330"/>
      <c r="Q733" s="326"/>
      <c r="R733" s="276" t="str">
        <f>IF(H733&gt;0, rate1(1,$L$52,$L$51,$L$54,L733,$L$53,$L$50,P733),"")</f>
        <v/>
      </c>
      <c r="S733" s="321"/>
      <c r="T733" s="321"/>
      <c r="U733" s="326"/>
      <c r="V733" s="334"/>
      <c r="W733" s="326"/>
      <c r="X733" s="326"/>
      <c r="Y733" s="326"/>
      <c r="Z733" s="107" t="str">
        <f>IF(H733&gt;0, rate1(1,$L$52,$L$51,$L$54,U733,$L$53,$L$50,Y733),"")</f>
        <v/>
      </c>
      <c r="AA733" s="334" t="str">
        <f t="shared" si="447"/>
        <v/>
      </c>
      <c r="AB733" s="334" t="str">
        <f t="shared" si="448"/>
        <v/>
      </c>
      <c r="AC733" s="326" t="str">
        <f t="shared" si="449"/>
        <v/>
      </c>
      <c r="AD733" s="326" t="str">
        <f t="shared" si="450"/>
        <v/>
      </c>
      <c r="AE733" s="326" t="str">
        <f t="shared" si="451"/>
        <v/>
      </c>
      <c r="AF733" s="326" t="str">
        <f t="shared" si="452"/>
        <v/>
      </c>
      <c r="AG733" s="326" t="str">
        <f t="shared" si="453"/>
        <v/>
      </c>
      <c r="AH733" s="326" t="str">
        <f t="shared" si="454"/>
        <v/>
      </c>
      <c r="AI733" s="326" t="str">
        <f t="shared" si="455"/>
        <v/>
      </c>
      <c r="AJ733" s="326" t="str">
        <f t="shared" si="456"/>
        <v/>
      </c>
      <c r="AK733" s="335" t="str">
        <f t="shared" si="457"/>
        <v/>
      </c>
      <c r="AL733" s="41" t="str">
        <f t="shared" si="458"/>
        <v/>
      </c>
      <c r="AM733" s="8" t="e" cm="1">
        <f t="array" ref="AM733">Balance($B$8,$B$11,$B$12,$H$7,B733,AK733,AL733)</f>
        <v>#VALUE!</v>
      </c>
      <c r="AN733" s="8" t="e" cm="1">
        <f t="array" ref="AN733">getStorageByWaterLevel(B732)</f>
        <v>#VALUE!</v>
      </c>
    </row>
    <row r="734" spans="2:40" x14ac:dyDescent="0.25">
      <c r="B734" s="326" t="str">
        <f t="shared" si="436"/>
        <v/>
      </c>
      <c r="C734" s="326" t="str">
        <f t="shared" si="437"/>
        <v/>
      </c>
      <c r="D734" s="326" t="str">
        <f t="shared" si="438"/>
        <v/>
      </c>
      <c r="E734" s="326" t="str">
        <f t="shared" si="435"/>
        <v xml:space="preserve"> </v>
      </c>
      <c r="F734" s="326" t="str">
        <f t="shared" si="439"/>
        <v/>
      </c>
      <c r="G734" s="326" t="str">
        <f t="shared" si="440"/>
        <v/>
      </c>
      <c r="H734" s="311"/>
      <c r="I734" s="326" t="str">
        <f t="shared" si="441"/>
        <v/>
      </c>
      <c r="J734" s="326">
        <f t="shared" si="434"/>
        <v>42.18</v>
      </c>
      <c r="K734" s="333" t="str">
        <f t="shared" si="442"/>
        <v/>
      </c>
      <c r="L734" s="321" t="str">
        <f t="shared" si="443"/>
        <v/>
      </c>
      <c r="M734" s="321" t="str">
        <f t="shared" si="444"/>
        <v/>
      </c>
      <c r="N734" s="326" t="str">
        <f t="shared" si="445"/>
        <v/>
      </c>
      <c r="O734" s="326" t="str">
        <f t="shared" si="446"/>
        <v/>
      </c>
      <c r="P734" s="330"/>
      <c r="Q734" s="326"/>
      <c r="R734" s="276" t="str">
        <f>IF(H734&gt;0, rate1(1,$L$52,$L$51,$L$54,L734,$L$53,$L$50,P734),"")</f>
        <v/>
      </c>
      <c r="S734" s="321"/>
      <c r="T734" s="321"/>
      <c r="U734" s="326"/>
      <c r="V734" s="334"/>
      <c r="W734" s="326"/>
      <c r="X734" s="326"/>
      <c r="Y734" s="326"/>
      <c r="Z734" s="107" t="str">
        <f>IF(H734&gt;0, rate1(1,$L$52,$L$51,$L$54,U734,$L$53,$L$50,Y734),"")</f>
        <v/>
      </c>
      <c r="AA734" s="334" t="str">
        <f t="shared" si="447"/>
        <v/>
      </c>
      <c r="AB734" s="334" t="str">
        <f t="shared" si="448"/>
        <v/>
      </c>
      <c r="AC734" s="326" t="str">
        <f t="shared" si="449"/>
        <v/>
      </c>
      <c r="AD734" s="326" t="str">
        <f t="shared" si="450"/>
        <v/>
      </c>
      <c r="AE734" s="326" t="str">
        <f t="shared" si="451"/>
        <v/>
      </c>
      <c r="AF734" s="326" t="str">
        <f t="shared" si="452"/>
        <v/>
      </c>
      <c r="AG734" s="326" t="str">
        <f t="shared" si="453"/>
        <v/>
      </c>
      <c r="AH734" s="326" t="str">
        <f t="shared" si="454"/>
        <v/>
      </c>
      <c r="AI734" s="326" t="str">
        <f t="shared" si="455"/>
        <v/>
      </c>
      <c r="AJ734" s="326" t="str">
        <f t="shared" si="456"/>
        <v/>
      </c>
      <c r="AK734" s="335" t="str">
        <f t="shared" si="457"/>
        <v/>
      </c>
      <c r="AL734" s="41" t="str">
        <f t="shared" si="458"/>
        <v/>
      </c>
      <c r="AM734" s="8" t="e" cm="1">
        <f t="array" ref="AM734">Balance($B$8,$B$11,$B$12,$H$7,B734,AK734,AL734)</f>
        <v>#VALUE!</v>
      </c>
      <c r="AN734" s="8" t="e" cm="1">
        <f t="array" ref="AN734">getStorageByWaterLevel(B733)</f>
        <v>#VALUE!</v>
      </c>
    </row>
    <row r="735" spans="2:40" x14ac:dyDescent="0.25">
      <c r="B735" s="326" t="str">
        <f t="shared" si="436"/>
        <v/>
      </c>
      <c r="C735" s="326" t="str">
        <f t="shared" si="437"/>
        <v/>
      </c>
      <c r="D735" s="326" t="str">
        <f t="shared" si="438"/>
        <v/>
      </c>
      <c r="E735" s="326" t="str">
        <f t="shared" si="435"/>
        <v xml:space="preserve"> </v>
      </c>
      <c r="F735" s="326" t="str">
        <f t="shared" si="439"/>
        <v/>
      </c>
      <c r="G735" s="326" t="str">
        <f t="shared" si="440"/>
        <v/>
      </c>
      <c r="H735" s="311"/>
      <c r="I735" s="326" t="str">
        <f t="shared" si="441"/>
        <v/>
      </c>
      <c r="J735" s="326">
        <f t="shared" si="434"/>
        <v>42.18</v>
      </c>
      <c r="K735" s="333" t="str">
        <f t="shared" si="442"/>
        <v/>
      </c>
      <c r="L735" s="321" t="str">
        <f t="shared" si="443"/>
        <v/>
      </c>
      <c r="M735" s="321" t="str">
        <f t="shared" si="444"/>
        <v/>
      </c>
      <c r="N735" s="326" t="str">
        <f t="shared" si="445"/>
        <v/>
      </c>
      <c r="O735" s="326" t="str">
        <f t="shared" si="446"/>
        <v/>
      </c>
      <c r="P735" s="330"/>
      <c r="Q735" s="326"/>
      <c r="R735" s="276" t="str">
        <f>IF(H735&gt;0, rate1(1,$L$52,$L$51,$L$54,L735,$L$53,$L$50,P735),"")</f>
        <v/>
      </c>
      <c r="S735" s="321"/>
      <c r="T735" s="321"/>
      <c r="U735" s="326"/>
      <c r="V735" s="334"/>
      <c r="W735" s="326"/>
      <c r="X735" s="326"/>
      <c r="Y735" s="326"/>
      <c r="Z735" s="107" t="str">
        <f>IF(H735&gt;0, rate1(1,$L$52,$L$51,$L$54,U735,$L$53,$L$50,Y735),"")</f>
        <v/>
      </c>
      <c r="AA735" s="334" t="str">
        <f t="shared" si="447"/>
        <v/>
      </c>
      <c r="AB735" s="334" t="str">
        <f t="shared" si="448"/>
        <v/>
      </c>
      <c r="AC735" s="326" t="str">
        <f t="shared" si="449"/>
        <v/>
      </c>
      <c r="AD735" s="326" t="str">
        <f t="shared" si="450"/>
        <v/>
      </c>
      <c r="AE735" s="326" t="str">
        <f t="shared" si="451"/>
        <v/>
      </c>
      <c r="AF735" s="326" t="str">
        <f t="shared" si="452"/>
        <v/>
      </c>
      <c r="AG735" s="326" t="str">
        <f t="shared" si="453"/>
        <v/>
      </c>
      <c r="AH735" s="326" t="str">
        <f t="shared" si="454"/>
        <v/>
      </c>
      <c r="AI735" s="326" t="str">
        <f t="shared" si="455"/>
        <v/>
      </c>
      <c r="AJ735" s="326" t="str">
        <f t="shared" si="456"/>
        <v/>
      </c>
      <c r="AK735" s="335" t="str">
        <f t="shared" si="457"/>
        <v/>
      </c>
      <c r="AL735" s="41" t="str">
        <f t="shared" si="458"/>
        <v/>
      </c>
      <c r="AM735" s="8" t="e" cm="1">
        <f t="array" ref="AM735">Balance($B$8,$B$11,$B$12,$H$7,B735,AK735,AL735)</f>
        <v>#VALUE!</v>
      </c>
      <c r="AN735" s="8" t="e" cm="1">
        <f t="array" ref="AN735">getStorageByWaterLevel(B734)</f>
        <v>#VALUE!</v>
      </c>
    </row>
    <row r="736" spans="2:40" x14ac:dyDescent="0.25">
      <c r="B736" s="326" t="str">
        <f t="shared" si="436"/>
        <v/>
      </c>
      <c r="C736" s="326" t="str">
        <f t="shared" si="437"/>
        <v/>
      </c>
      <c r="D736" s="326" t="str">
        <f t="shared" si="438"/>
        <v/>
      </c>
      <c r="E736" s="326" t="str">
        <f t="shared" si="435"/>
        <v xml:space="preserve"> </v>
      </c>
      <c r="F736" s="326" t="str">
        <f t="shared" si="439"/>
        <v/>
      </c>
      <c r="G736" s="326" t="str">
        <f t="shared" si="440"/>
        <v/>
      </c>
      <c r="H736" s="311"/>
      <c r="I736" s="326" t="str">
        <f t="shared" si="441"/>
        <v/>
      </c>
      <c r="J736" s="326">
        <f t="shared" si="434"/>
        <v>42.18</v>
      </c>
      <c r="K736" s="333" t="str">
        <f t="shared" si="442"/>
        <v/>
      </c>
      <c r="L736" s="321" t="str">
        <f t="shared" si="443"/>
        <v/>
      </c>
      <c r="M736" s="321" t="str">
        <f t="shared" si="444"/>
        <v/>
      </c>
      <c r="N736" s="326" t="str">
        <f t="shared" si="445"/>
        <v/>
      </c>
      <c r="O736" s="326" t="str">
        <f t="shared" si="446"/>
        <v/>
      </c>
      <c r="P736" s="330"/>
      <c r="Q736" s="326"/>
      <c r="R736" s="276" t="str">
        <f>IF(H736&gt;0, rate1(1,$L$52,$L$51,$L$54,L736,$L$53,$L$50,P736),"")</f>
        <v/>
      </c>
      <c r="S736" s="321"/>
      <c r="T736" s="321"/>
      <c r="U736" s="326"/>
      <c r="V736" s="334"/>
      <c r="W736" s="326"/>
      <c r="X736" s="326"/>
      <c r="Y736" s="326"/>
      <c r="Z736" s="107" t="str">
        <f>IF(H736&gt;0, rate1(1,$L$52,$L$51,$L$54,U736,$L$53,$L$50,Y736),"")</f>
        <v/>
      </c>
      <c r="AA736" s="334" t="str">
        <f t="shared" si="447"/>
        <v/>
      </c>
      <c r="AB736" s="334" t="str">
        <f t="shared" si="448"/>
        <v/>
      </c>
      <c r="AC736" s="326" t="str">
        <f t="shared" si="449"/>
        <v/>
      </c>
      <c r="AD736" s="326" t="str">
        <f t="shared" si="450"/>
        <v/>
      </c>
      <c r="AE736" s="326" t="str">
        <f t="shared" si="451"/>
        <v/>
      </c>
      <c r="AF736" s="326" t="str">
        <f t="shared" si="452"/>
        <v/>
      </c>
      <c r="AG736" s="326" t="str">
        <f t="shared" si="453"/>
        <v/>
      </c>
      <c r="AH736" s="326" t="str">
        <f t="shared" si="454"/>
        <v/>
      </c>
      <c r="AI736" s="326" t="str">
        <f t="shared" si="455"/>
        <v/>
      </c>
      <c r="AJ736" s="326" t="str">
        <f t="shared" si="456"/>
        <v/>
      </c>
      <c r="AK736" s="335" t="str">
        <f t="shared" si="457"/>
        <v/>
      </c>
      <c r="AL736" s="41" t="str">
        <f t="shared" si="458"/>
        <v/>
      </c>
      <c r="AM736" s="8" t="e" cm="1">
        <f t="array" ref="AM736">Balance($B$8,$B$11,$B$12,$H$7,B736,AK736,AL736)</f>
        <v>#VALUE!</v>
      </c>
      <c r="AN736" s="8" t="e" cm="1">
        <f t="array" ref="AN736">getStorageByWaterLevel(B735)</f>
        <v>#VALUE!</v>
      </c>
    </row>
    <row r="737" spans="2:40" x14ac:dyDescent="0.25">
      <c r="B737" s="326" t="str">
        <f t="shared" si="436"/>
        <v/>
      </c>
      <c r="C737" s="326" t="str">
        <f t="shared" si="437"/>
        <v/>
      </c>
      <c r="D737" s="326" t="str">
        <f t="shared" si="438"/>
        <v/>
      </c>
      <c r="E737" s="326" t="str">
        <f t="shared" si="435"/>
        <v xml:space="preserve"> </v>
      </c>
      <c r="F737" s="326" t="str">
        <f t="shared" si="439"/>
        <v/>
      </c>
      <c r="G737" s="326" t="str">
        <f t="shared" si="440"/>
        <v/>
      </c>
      <c r="H737" s="311"/>
      <c r="I737" s="326" t="str">
        <f t="shared" si="441"/>
        <v/>
      </c>
      <c r="J737" s="326">
        <f t="shared" si="434"/>
        <v>42.18</v>
      </c>
      <c r="K737" s="333" t="str">
        <f t="shared" si="442"/>
        <v/>
      </c>
      <c r="L737" s="321" t="str">
        <f t="shared" si="443"/>
        <v/>
      </c>
      <c r="M737" s="321" t="str">
        <f t="shared" si="444"/>
        <v/>
      </c>
      <c r="N737" s="326" t="str">
        <f t="shared" si="445"/>
        <v/>
      </c>
      <c r="O737" s="326" t="str">
        <f t="shared" si="446"/>
        <v/>
      </c>
      <c r="P737" s="330"/>
      <c r="Q737" s="326"/>
      <c r="R737" s="276" t="str">
        <f>IF(H737&gt;0, rate1(1,$L$52,$L$51,$L$54,L737,$L$53,$L$50,P737),"")</f>
        <v/>
      </c>
      <c r="S737" s="321"/>
      <c r="T737" s="321"/>
      <c r="U737" s="326"/>
      <c r="V737" s="334"/>
      <c r="W737" s="326"/>
      <c r="X737" s="326"/>
      <c r="Y737" s="326"/>
      <c r="Z737" s="107" t="str">
        <f>IF(H737&gt;0, rate1(1,$L$52,$L$51,$L$54,U737,$L$53,$L$50,Y737),"")</f>
        <v/>
      </c>
      <c r="AA737" s="334" t="str">
        <f t="shared" si="447"/>
        <v/>
      </c>
      <c r="AB737" s="334" t="str">
        <f t="shared" si="448"/>
        <v/>
      </c>
      <c r="AC737" s="326" t="str">
        <f t="shared" si="449"/>
        <v/>
      </c>
      <c r="AD737" s="326" t="str">
        <f t="shared" si="450"/>
        <v/>
      </c>
      <c r="AE737" s="326" t="str">
        <f t="shared" si="451"/>
        <v/>
      </c>
      <c r="AF737" s="326" t="str">
        <f t="shared" si="452"/>
        <v/>
      </c>
      <c r="AG737" s="326" t="str">
        <f t="shared" si="453"/>
        <v/>
      </c>
      <c r="AH737" s="326" t="str">
        <f t="shared" si="454"/>
        <v/>
      </c>
      <c r="AI737" s="326" t="str">
        <f t="shared" si="455"/>
        <v/>
      </c>
      <c r="AJ737" s="326" t="str">
        <f t="shared" si="456"/>
        <v/>
      </c>
      <c r="AK737" s="335" t="str">
        <f t="shared" si="457"/>
        <v/>
      </c>
      <c r="AL737" s="41" t="str">
        <f t="shared" si="458"/>
        <v/>
      </c>
      <c r="AM737" s="8" t="e" cm="1">
        <f t="array" ref="AM737">Balance($B$8,$B$11,$B$12,$H$7,B737,AK737,AL737)</f>
        <v>#VALUE!</v>
      </c>
      <c r="AN737" s="8" t="e" cm="1">
        <f t="array" ref="AN737">getStorageByWaterLevel(B736)</f>
        <v>#VALUE!</v>
      </c>
    </row>
    <row r="738" spans="2:40" x14ac:dyDescent="0.25">
      <c r="B738" s="326" t="str">
        <f t="shared" si="436"/>
        <v/>
      </c>
      <c r="C738" s="326" t="str">
        <f t="shared" si="437"/>
        <v/>
      </c>
      <c r="D738" s="326" t="str">
        <f t="shared" si="438"/>
        <v/>
      </c>
      <c r="E738" s="326" t="str">
        <f t="shared" si="435"/>
        <v xml:space="preserve"> </v>
      </c>
      <c r="F738" s="326" t="str">
        <f t="shared" si="439"/>
        <v/>
      </c>
      <c r="G738" s="326" t="str">
        <f t="shared" si="440"/>
        <v/>
      </c>
      <c r="H738" s="311"/>
      <c r="I738" s="326" t="str">
        <f t="shared" si="441"/>
        <v/>
      </c>
      <c r="J738" s="326">
        <f t="shared" si="434"/>
        <v>42.18</v>
      </c>
      <c r="K738" s="333" t="str">
        <f t="shared" si="442"/>
        <v/>
      </c>
      <c r="L738" s="321" t="str">
        <f t="shared" si="443"/>
        <v/>
      </c>
      <c r="M738" s="321" t="str">
        <f t="shared" si="444"/>
        <v/>
      </c>
      <c r="N738" s="326" t="str">
        <f t="shared" si="445"/>
        <v/>
      </c>
      <c r="O738" s="326" t="str">
        <f t="shared" si="446"/>
        <v/>
      </c>
      <c r="P738" s="330"/>
      <c r="Q738" s="326"/>
      <c r="R738" s="276" t="str">
        <f>IF(H738&gt;0, rate1(1,$L$52,$L$51,$L$54,L738,$L$53,$L$50,P738),"")</f>
        <v/>
      </c>
      <c r="S738" s="321"/>
      <c r="T738" s="321"/>
      <c r="U738" s="326"/>
      <c r="V738" s="334"/>
      <c r="W738" s="326"/>
      <c r="X738" s="326"/>
      <c r="Y738" s="326"/>
      <c r="Z738" s="107" t="str">
        <f>IF(H738&gt;0, rate1(1,$L$52,$L$51,$L$54,U738,$L$53,$L$50,Y738),"")</f>
        <v/>
      </c>
      <c r="AA738" s="334" t="str">
        <f t="shared" si="447"/>
        <v/>
      </c>
      <c r="AB738" s="334" t="str">
        <f t="shared" si="448"/>
        <v/>
      </c>
      <c r="AC738" s="326" t="str">
        <f t="shared" si="449"/>
        <v/>
      </c>
      <c r="AD738" s="326" t="str">
        <f t="shared" si="450"/>
        <v/>
      </c>
      <c r="AE738" s="326" t="str">
        <f t="shared" si="451"/>
        <v/>
      </c>
      <c r="AF738" s="326" t="str">
        <f t="shared" si="452"/>
        <v/>
      </c>
      <c r="AG738" s="326" t="str">
        <f t="shared" si="453"/>
        <v/>
      </c>
      <c r="AH738" s="326" t="str">
        <f t="shared" si="454"/>
        <v/>
      </c>
      <c r="AI738" s="326" t="str">
        <f t="shared" si="455"/>
        <v/>
      </c>
      <c r="AJ738" s="326" t="str">
        <f t="shared" si="456"/>
        <v/>
      </c>
      <c r="AK738" s="335" t="str">
        <f t="shared" si="457"/>
        <v/>
      </c>
      <c r="AL738" s="41" t="str">
        <f t="shared" si="458"/>
        <v/>
      </c>
      <c r="AM738" s="8" t="e" cm="1">
        <f t="array" ref="AM738">Balance($B$8,$B$11,$B$12,$H$7,B738,AK738,AL738)</f>
        <v>#VALUE!</v>
      </c>
      <c r="AN738" s="8" t="e" cm="1">
        <f t="array" ref="AN738">getStorageByWaterLevel(B737)</f>
        <v>#VALUE!</v>
      </c>
    </row>
    <row r="739" spans="2:40" x14ac:dyDescent="0.25">
      <c r="B739" s="326" t="str">
        <f t="shared" si="436"/>
        <v/>
      </c>
      <c r="C739" s="326" t="str">
        <f t="shared" si="437"/>
        <v/>
      </c>
      <c r="D739" s="326" t="str">
        <f t="shared" si="438"/>
        <v/>
      </c>
      <c r="E739" s="326" t="str">
        <f t="shared" si="435"/>
        <v xml:space="preserve"> </v>
      </c>
      <c r="F739" s="326" t="str">
        <f t="shared" si="439"/>
        <v/>
      </c>
      <c r="G739" s="326" t="str">
        <f t="shared" si="440"/>
        <v/>
      </c>
      <c r="H739" s="311"/>
      <c r="I739" s="326" t="str">
        <f t="shared" si="441"/>
        <v/>
      </c>
      <c r="J739" s="326">
        <f t="shared" si="434"/>
        <v>42.18</v>
      </c>
      <c r="K739" s="333" t="str">
        <f t="shared" si="442"/>
        <v/>
      </c>
      <c r="L739" s="321" t="str">
        <f t="shared" si="443"/>
        <v/>
      </c>
      <c r="M739" s="321" t="str">
        <f t="shared" si="444"/>
        <v/>
      </c>
      <c r="N739" s="326" t="str">
        <f t="shared" si="445"/>
        <v/>
      </c>
      <c r="O739" s="326" t="str">
        <f t="shared" si="446"/>
        <v/>
      </c>
      <c r="P739" s="330"/>
      <c r="Q739" s="326"/>
      <c r="R739" s="276" t="str">
        <f>IF(H739&gt;0, rate1(1,$L$52,$L$51,$L$54,L739,$L$53,$L$50,P739),"")</f>
        <v/>
      </c>
      <c r="S739" s="321"/>
      <c r="T739" s="321"/>
      <c r="U739" s="326"/>
      <c r="V739" s="334"/>
      <c r="W739" s="326"/>
      <c r="X739" s="326"/>
      <c r="Y739" s="326"/>
      <c r="Z739" s="107" t="str">
        <f>IF(H739&gt;0, rate1(1,$L$52,$L$51,$L$54,U739,$L$53,$L$50,Y739),"")</f>
        <v/>
      </c>
      <c r="AA739" s="334" t="str">
        <f t="shared" si="447"/>
        <v/>
      </c>
      <c r="AB739" s="334" t="str">
        <f t="shared" si="448"/>
        <v/>
      </c>
      <c r="AC739" s="326" t="str">
        <f t="shared" si="449"/>
        <v/>
      </c>
      <c r="AD739" s="326" t="str">
        <f t="shared" si="450"/>
        <v/>
      </c>
      <c r="AE739" s="326" t="str">
        <f t="shared" si="451"/>
        <v/>
      </c>
      <c r="AF739" s="326" t="str">
        <f t="shared" si="452"/>
        <v/>
      </c>
      <c r="AG739" s="326" t="str">
        <f t="shared" si="453"/>
        <v/>
      </c>
      <c r="AH739" s="326" t="str">
        <f t="shared" si="454"/>
        <v/>
      </c>
      <c r="AI739" s="326" t="str">
        <f t="shared" si="455"/>
        <v/>
      </c>
      <c r="AJ739" s="326" t="str">
        <f t="shared" si="456"/>
        <v/>
      </c>
      <c r="AK739" s="335" t="str">
        <f t="shared" si="457"/>
        <v/>
      </c>
      <c r="AL739" s="41" t="str">
        <f t="shared" si="458"/>
        <v/>
      </c>
      <c r="AM739" s="8" t="e" cm="1">
        <f t="array" ref="AM739">Balance($B$8,$B$11,$B$12,$H$7,B739,AK739,AL739)</f>
        <v>#VALUE!</v>
      </c>
      <c r="AN739" s="8" t="e" cm="1">
        <f t="array" ref="AN739">getStorageByWaterLevel(B738)</f>
        <v>#VALUE!</v>
      </c>
    </row>
    <row r="740" spans="2:40" x14ac:dyDescent="0.25">
      <c r="B740" s="326" t="str">
        <f t="shared" si="436"/>
        <v/>
      </c>
      <c r="C740" s="326" t="str">
        <f t="shared" si="437"/>
        <v/>
      </c>
      <c r="D740" s="326" t="str">
        <f t="shared" si="438"/>
        <v/>
      </c>
      <c r="E740" s="326" t="str">
        <f t="shared" si="435"/>
        <v xml:space="preserve"> </v>
      </c>
      <c r="F740" s="326" t="str">
        <f t="shared" si="439"/>
        <v/>
      </c>
      <c r="G740" s="326" t="str">
        <f t="shared" si="440"/>
        <v/>
      </c>
      <c r="H740" s="311"/>
      <c r="I740" s="326" t="str">
        <f t="shared" si="441"/>
        <v/>
      </c>
      <c r="J740" s="326">
        <f t="shared" si="434"/>
        <v>42.18</v>
      </c>
      <c r="K740" s="333" t="str">
        <f t="shared" si="442"/>
        <v/>
      </c>
      <c r="L740" s="321" t="str">
        <f t="shared" si="443"/>
        <v/>
      </c>
      <c r="M740" s="321" t="str">
        <f t="shared" si="444"/>
        <v/>
      </c>
      <c r="N740" s="326" t="str">
        <f t="shared" si="445"/>
        <v/>
      </c>
      <c r="O740" s="326" t="str">
        <f t="shared" si="446"/>
        <v/>
      </c>
      <c r="P740" s="330"/>
      <c r="Q740" s="326"/>
      <c r="R740" s="276" t="str">
        <f>IF(H740&gt;0, rate1(1,$L$52,$L$51,$L$54,L740,$L$53,$L$50,P740),"")</f>
        <v/>
      </c>
      <c r="S740" s="321"/>
      <c r="T740" s="321"/>
      <c r="U740" s="326"/>
      <c r="V740" s="334"/>
      <c r="W740" s="326"/>
      <c r="X740" s="326"/>
      <c r="Y740" s="326"/>
      <c r="Z740" s="107" t="str">
        <f>IF(H740&gt;0, rate1(1,$L$52,$L$51,$L$54,U740,$L$53,$L$50,Y740),"")</f>
        <v/>
      </c>
      <c r="AA740" s="334" t="str">
        <f t="shared" si="447"/>
        <v/>
      </c>
      <c r="AB740" s="334" t="str">
        <f t="shared" si="448"/>
        <v/>
      </c>
      <c r="AC740" s="326" t="str">
        <f t="shared" si="449"/>
        <v/>
      </c>
      <c r="AD740" s="326" t="str">
        <f t="shared" si="450"/>
        <v/>
      </c>
      <c r="AE740" s="326" t="str">
        <f t="shared" si="451"/>
        <v/>
      </c>
      <c r="AF740" s="326" t="str">
        <f t="shared" si="452"/>
        <v/>
      </c>
      <c r="AG740" s="326" t="str">
        <f t="shared" si="453"/>
        <v/>
      </c>
      <c r="AH740" s="326" t="str">
        <f t="shared" si="454"/>
        <v/>
      </c>
      <c r="AI740" s="326" t="str">
        <f t="shared" si="455"/>
        <v/>
      </c>
      <c r="AJ740" s="326" t="str">
        <f t="shared" si="456"/>
        <v/>
      </c>
      <c r="AK740" s="335" t="str">
        <f t="shared" si="457"/>
        <v/>
      </c>
      <c r="AL740" s="41" t="str">
        <f t="shared" si="458"/>
        <v/>
      </c>
      <c r="AM740" s="8" t="e" cm="1">
        <f t="array" ref="AM740">Balance($B$8,$B$11,$B$12,$H$7,B740,AK740,AL740)</f>
        <v>#VALUE!</v>
      </c>
      <c r="AN740" s="8" t="e" cm="1">
        <f t="array" ref="AN740">getStorageByWaterLevel(B739)</f>
        <v>#VALUE!</v>
      </c>
    </row>
    <row r="741" spans="2:40" x14ac:dyDescent="0.25">
      <c r="B741" s="326" t="str">
        <f t="shared" si="436"/>
        <v/>
      </c>
      <c r="C741" s="326" t="str">
        <f t="shared" si="437"/>
        <v/>
      </c>
      <c r="D741" s="326" t="str">
        <f t="shared" si="438"/>
        <v/>
      </c>
      <c r="E741" s="326" t="str">
        <f t="shared" si="435"/>
        <v xml:space="preserve"> </v>
      </c>
      <c r="F741" s="326" t="str">
        <f t="shared" si="439"/>
        <v/>
      </c>
      <c r="G741" s="326" t="str">
        <f t="shared" si="440"/>
        <v/>
      </c>
      <c r="H741" s="311"/>
      <c r="I741" s="326" t="str">
        <f t="shared" si="441"/>
        <v/>
      </c>
      <c r="J741" s="326">
        <f t="shared" si="434"/>
        <v>42.18</v>
      </c>
      <c r="K741" s="333" t="str">
        <f t="shared" si="442"/>
        <v/>
      </c>
      <c r="L741" s="321" t="str">
        <f t="shared" si="443"/>
        <v/>
      </c>
      <c r="M741" s="321" t="str">
        <f t="shared" si="444"/>
        <v/>
      </c>
      <c r="N741" s="326" t="str">
        <f t="shared" si="445"/>
        <v/>
      </c>
      <c r="O741" s="326" t="str">
        <f t="shared" si="446"/>
        <v/>
      </c>
      <c r="P741" s="330"/>
      <c r="Q741" s="326"/>
      <c r="R741" s="276" t="str">
        <f>IF(H741&gt;0, rate1(1,$L$52,$L$51,$L$54,L741,$L$53,$L$50,P741),"")</f>
        <v/>
      </c>
      <c r="S741" s="321"/>
      <c r="T741" s="321"/>
      <c r="U741" s="326"/>
      <c r="V741" s="334"/>
      <c r="W741" s="326"/>
      <c r="X741" s="326"/>
      <c r="Y741" s="326"/>
      <c r="Z741" s="107" t="str">
        <f>IF(H741&gt;0, rate1(1,$L$52,$L$51,$L$54,U741,$L$53,$L$50,Y741),"")</f>
        <v/>
      </c>
      <c r="AA741" s="334" t="str">
        <f t="shared" si="447"/>
        <v/>
      </c>
      <c r="AB741" s="334" t="str">
        <f t="shared" si="448"/>
        <v/>
      </c>
      <c r="AC741" s="326" t="str">
        <f t="shared" si="449"/>
        <v/>
      </c>
      <c r="AD741" s="326" t="str">
        <f t="shared" si="450"/>
        <v/>
      </c>
      <c r="AE741" s="326" t="str">
        <f t="shared" si="451"/>
        <v/>
      </c>
      <c r="AF741" s="326" t="str">
        <f t="shared" si="452"/>
        <v/>
      </c>
      <c r="AG741" s="326" t="str">
        <f t="shared" si="453"/>
        <v/>
      </c>
      <c r="AH741" s="326" t="str">
        <f t="shared" si="454"/>
        <v/>
      </c>
      <c r="AI741" s="326" t="str">
        <f t="shared" si="455"/>
        <v/>
      </c>
      <c r="AJ741" s="326" t="str">
        <f t="shared" si="456"/>
        <v/>
      </c>
      <c r="AK741" s="335" t="str">
        <f t="shared" si="457"/>
        <v/>
      </c>
      <c r="AL741" s="41" t="str">
        <f t="shared" si="458"/>
        <v/>
      </c>
      <c r="AM741" s="8" t="e" cm="1">
        <f t="array" ref="AM741">Balance($B$8,$B$11,$B$12,$H$7,B741,AK741,AL741)</f>
        <v>#VALUE!</v>
      </c>
      <c r="AN741" s="8" t="e" cm="1">
        <f t="array" ref="AN741">getStorageByWaterLevel(B740)</f>
        <v>#VALUE!</v>
      </c>
    </row>
    <row r="742" spans="2:40" x14ac:dyDescent="0.25">
      <c r="B742" s="326" t="str">
        <f t="shared" si="436"/>
        <v/>
      </c>
      <c r="C742" s="326" t="str">
        <f t="shared" si="437"/>
        <v/>
      </c>
      <c r="D742" s="326" t="str">
        <f t="shared" si="438"/>
        <v/>
      </c>
      <c r="E742" s="326" t="str">
        <f t="shared" si="435"/>
        <v xml:space="preserve"> </v>
      </c>
      <c r="F742" s="326" t="str">
        <f t="shared" si="439"/>
        <v/>
      </c>
      <c r="G742" s="326" t="str">
        <f t="shared" si="440"/>
        <v/>
      </c>
      <c r="H742" s="311"/>
      <c r="I742" s="326" t="str">
        <f t="shared" si="441"/>
        <v/>
      </c>
      <c r="J742" s="326">
        <f t="shared" si="434"/>
        <v>42.18</v>
      </c>
      <c r="K742" s="333" t="str">
        <f t="shared" si="442"/>
        <v/>
      </c>
      <c r="L742" s="321" t="str">
        <f t="shared" si="443"/>
        <v/>
      </c>
      <c r="M742" s="321" t="str">
        <f t="shared" si="444"/>
        <v/>
      </c>
      <c r="N742" s="326" t="str">
        <f t="shared" si="445"/>
        <v/>
      </c>
      <c r="O742" s="326" t="str">
        <f t="shared" si="446"/>
        <v/>
      </c>
      <c r="P742" s="330"/>
      <c r="Q742" s="326"/>
      <c r="R742" s="276" t="str">
        <f>IF(H742&gt;0, rate1(1,$L$52,$L$51,$L$54,L742,$L$53,$L$50,P742),"")</f>
        <v/>
      </c>
      <c r="S742" s="321"/>
      <c r="T742" s="321"/>
      <c r="U742" s="326"/>
      <c r="V742" s="334"/>
      <c r="W742" s="326"/>
      <c r="X742" s="326"/>
      <c r="Y742" s="326"/>
      <c r="Z742" s="107" t="str">
        <f>IF(H742&gt;0, rate1(1,$L$52,$L$51,$L$54,U742,$L$53,$L$50,Y742),"")</f>
        <v/>
      </c>
      <c r="AA742" s="334" t="str">
        <f t="shared" si="447"/>
        <v/>
      </c>
      <c r="AB742" s="334" t="str">
        <f t="shared" si="448"/>
        <v/>
      </c>
      <c r="AC742" s="326" t="str">
        <f t="shared" si="449"/>
        <v/>
      </c>
      <c r="AD742" s="326" t="str">
        <f t="shared" si="450"/>
        <v/>
      </c>
      <c r="AE742" s="326" t="str">
        <f t="shared" si="451"/>
        <v/>
      </c>
      <c r="AF742" s="326" t="str">
        <f t="shared" si="452"/>
        <v/>
      </c>
      <c r="AG742" s="326" t="str">
        <f t="shared" si="453"/>
        <v/>
      </c>
      <c r="AH742" s="326" t="str">
        <f t="shared" si="454"/>
        <v/>
      </c>
      <c r="AI742" s="326" t="str">
        <f t="shared" si="455"/>
        <v/>
      </c>
      <c r="AJ742" s="326" t="str">
        <f t="shared" si="456"/>
        <v/>
      </c>
      <c r="AK742" s="335" t="str">
        <f t="shared" si="457"/>
        <v/>
      </c>
      <c r="AL742" s="41" t="str">
        <f t="shared" si="458"/>
        <v/>
      </c>
      <c r="AM742" s="8" t="e" cm="1">
        <f t="array" ref="AM742">Balance($B$8,$B$11,$B$12,$H$7,B742,AK742,AL742)</f>
        <v>#VALUE!</v>
      </c>
      <c r="AN742" s="8" t="e" cm="1">
        <f t="array" ref="AN742">getStorageByWaterLevel(B741)</f>
        <v>#VALUE!</v>
      </c>
    </row>
    <row r="743" spans="2:40" x14ac:dyDescent="0.25">
      <c r="B743" s="326" t="str">
        <f t="shared" si="436"/>
        <v/>
      </c>
      <c r="C743" s="326" t="str">
        <f t="shared" si="437"/>
        <v/>
      </c>
      <c r="D743" s="326" t="str">
        <f t="shared" si="438"/>
        <v/>
      </c>
      <c r="E743" s="326" t="str">
        <f t="shared" si="435"/>
        <v xml:space="preserve"> </v>
      </c>
      <c r="F743" s="326" t="str">
        <f t="shared" si="439"/>
        <v/>
      </c>
      <c r="G743" s="326" t="str">
        <f t="shared" si="440"/>
        <v/>
      </c>
      <c r="H743" s="311"/>
      <c r="I743" s="326" t="str">
        <f t="shared" si="441"/>
        <v/>
      </c>
      <c r="J743" s="326">
        <f t="shared" si="434"/>
        <v>42.18</v>
      </c>
      <c r="K743" s="333" t="str">
        <f t="shared" si="442"/>
        <v/>
      </c>
      <c r="L743" s="321" t="str">
        <f t="shared" si="443"/>
        <v/>
      </c>
      <c r="M743" s="321" t="str">
        <f t="shared" si="444"/>
        <v/>
      </c>
      <c r="N743" s="326" t="str">
        <f t="shared" si="445"/>
        <v/>
      </c>
      <c r="O743" s="326" t="str">
        <f t="shared" si="446"/>
        <v/>
      </c>
      <c r="P743" s="330"/>
      <c r="Q743" s="326"/>
      <c r="R743" s="276" t="str">
        <f>IF(H743&gt;0, rate1(1,$L$52,$L$51,$L$54,L743,$L$53,$L$50,P743),"")</f>
        <v/>
      </c>
      <c r="S743" s="321"/>
      <c r="T743" s="321"/>
      <c r="U743" s="326"/>
      <c r="V743" s="334"/>
      <c r="W743" s="326"/>
      <c r="X743" s="326"/>
      <c r="Y743" s="326"/>
      <c r="Z743" s="107" t="str">
        <f>IF(H743&gt;0, rate1(1,$L$52,$L$51,$L$54,U743,$L$53,$L$50,Y743),"")</f>
        <v/>
      </c>
      <c r="AA743" s="334" t="str">
        <f t="shared" si="447"/>
        <v/>
      </c>
      <c r="AB743" s="334" t="str">
        <f t="shared" si="448"/>
        <v/>
      </c>
      <c r="AC743" s="326" t="str">
        <f t="shared" si="449"/>
        <v/>
      </c>
      <c r="AD743" s="326" t="str">
        <f t="shared" si="450"/>
        <v/>
      </c>
      <c r="AE743" s="326" t="str">
        <f t="shared" si="451"/>
        <v/>
      </c>
      <c r="AF743" s="326" t="str">
        <f t="shared" si="452"/>
        <v/>
      </c>
      <c r="AG743" s="326" t="str">
        <f t="shared" si="453"/>
        <v/>
      </c>
      <c r="AH743" s="326" t="str">
        <f t="shared" si="454"/>
        <v/>
      </c>
      <c r="AI743" s="326" t="str">
        <f t="shared" si="455"/>
        <v/>
      </c>
      <c r="AJ743" s="326" t="str">
        <f t="shared" si="456"/>
        <v/>
      </c>
      <c r="AK743" s="335" t="str">
        <f t="shared" si="457"/>
        <v/>
      </c>
      <c r="AL743" s="41" t="str">
        <f t="shared" si="458"/>
        <v/>
      </c>
      <c r="AM743" s="8" t="e" cm="1">
        <f t="array" ref="AM743">Balance($B$8,$B$11,$B$12,$H$7,B743,AK743,AL743)</f>
        <v>#VALUE!</v>
      </c>
      <c r="AN743" s="8" t="e" cm="1">
        <f t="array" ref="AN743">getStorageByWaterLevel(B742)</f>
        <v>#VALUE!</v>
      </c>
    </row>
    <row r="744" spans="2:40" x14ac:dyDescent="0.25">
      <c r="B744" s="326" t="str">
        <f t="shared" si="436"/>
        <v/>
      </c>
      <c r="C744" s="326" t="str">
        <f t="shared" si="437"/>
        <v/>
      </c>
      <c r="D744" s="326" t="str">
        <f t="shared" si="438"/>
        <v/>
      </c>
      <c r="E744" s="326" t="str">
        <f t="shared" si="435"/>
        <v xml:space="preserve"> </v>
      </c>
      <c r="F744" s="326" t="str">
        <f t="shared" si="439"/>
        <v/>
      </c>
      <c r="G744" s="326" t="str">
        <f t="shared" si="440"/>
        <v/>
      </c>
      <c r="H744" s="311"/>
      <c r="I744" s="326" t="str">
        <f t="shared" si="441"/>
        <v/>
      </c>
      <c r="J744" s="326">
        <f t="shared" si="434"/>
        <v>42.18</v>
      </c>
      <c r="K744" s="333" t="str">
        <f t="shared" si="442"/>
        <v/>
      </c>
      <c r="L744" s="321" t="str">
        <f t="shared" si="443"/>
        <v/>
      </c>
      <c r="M744" s="321" t="str">
        <f t="shared" si="444"/>
        <v/>
      </c>
      <c r="N744" s="326" t="str">
        <f t="shared" si="445"/>
        <v/>
      </c>
      <c r="O744" s="326" t="str">
        <f t="shared" si="446"/>
        <v/>
      </c>
      <c r="P744" s="330"/>
      <c r="Q744" s="326"/>
      <c r="R744" s="276" t="str">
        <f>IF(H744&gt;0, rate1(1,$L$52,$L$51,$L$54,L744,$L$53,$L$50,P744),"")</f>
        <v/>
      </c>
      <c r="S744" s="321"/>
      <c r="T744" s="321"/>
      <c r="U744" s="326"/>
      <c r="V744" s="334"/>
      <c r="W744" s="326"/>
      <c r="X744" s="326"/>
      <c r="Y744" s="326"/>
      <c r="Z744" s="107" t="str">
        <f>IF(H744&gt;0, rate1(1,$L$52,$L$51,$L$54,U744,$L$53,$L$50,Y744),"")</f>
        <v/>
      </c>
      <c r="AA744" s="334" t="str">
        <f t="shared" si="447"/>
        <v/>
      </c>
      <c r="AB744" s="334" t="str">
        <f t="shared" si="448"/>
        <v/>
      </c>
      <c r="AC744" s="326" t="str">
        <f t="shared" si="449"/>
        <v/>
      </c>
      <c r="AD744" s="326" t="str">
        <f t="shared" si="450"/>
        <v/>
      </c>
      <c r="AE744" s="326" t="str">
        <f t="shared" si="451"/>
        <v/>
      </c>
      <c r="AF744" s="326" t="str">
        <f t="shared" si="452"/>
        <v/>
      </c>
      <c r="AG744" s="326" t="str">
        <f t="shared" si="453"/>
        <v/>
      </c>
      <c r="AH744" s="326" t="str">
        <f t="shared" si="454"/>
        <v/>
      </c>
      <c r="AI744" s="326" t="str">
        <f t="shared" si="455"/>
        <v/>
      </c>
      <c r="AJ744" s="326" t="str">
        <f t="shared" si="456"/>
        <v/>
      </c>
      <c r="AK744" s="335" t="str">
        <f t="shared" si="457"/>
        <v/>
      </c>
      <c r="AL744" s="41" t="str">
        <f t="shared" si="458"/>
        <v/>
      </c>
      <c r="AM744" s="8" t="e" cm="1">
        <f t="array" ref="AM744">Balance($B$8,$B$11,$B$12,$H$7,B744,AK744,AL744)</f>
        <v>#VALUE!</v>
      </c>
      <c r="AN744" s="8" t="e" cm="1">
        <f t="array" ref="AN744">getStorageByWaterLevel(B743)</f>
        <v>#VALUE!</v>
      </c>
    </row>
    <row r="745" spans="2:40" x14ac:dyDescent="0.25">
      <c r="B745" s="326" t="str">
        <f t="shared" si="436"/>
        <v/>
      </c>
      <c r="C745" s="326" t="str">
        <f t="shared" si="437"/>
        <v/>
      </c>
      <c r="D745" s="326" t="str">
        <f t="shared" si="438"/>
        <v/>
      </c>
      <c r="E745" s="326" t="str">
        <f t="shared" si="435"/>
        <v xml:space="preserve"> </v>
      </c>
      <c r="F745" s="326" t="str">
        <f t="shared" si="439"/>
        <v/>
      </c>
      <c r="G745" s="326" t="str">
        <f t="shared" si="440"/>
        <v/>
      </c>
      <c r="H745" s="311"/>
      <c r="I745" s="326" t="str">
        <f t="shared" si="441"/>
        <v/>
      </c>
      <c r="J745" s="326">
        <f t="shared" si="434"/>
        <v>42.18</v>
      </c>
      <c r="K745" s="333" t="str">
        <f t="shared" si="442"/>
        <v/>
      </c>
      <c r="L745" s="321" t="str">
        <f t="shared" si="443"/>
        <v/>
      </c>
      <c r="M745" s="321" t="str">
        <f t="shared" si="444"/>
        <v/>
      </c>
      <c r="N745" s="326" t="str">
        <f t="shared" si="445"/>
        <v/>
      </c>
      <c r="O745" s="326" t="str">
        <f t="shared" si="446"/>
        <v/>
      </c>
      <c r="P745" s="330"/>
      <c r="Q745" s="326"/>
      <c r="R745" s="276" t="str">
        <f>IF(H745&gt;0, rate1(1,$L$52,$L$51,$L$54,L745,$L$53,$L$50,P745),"")</f>
        <v/>
      </c>
      <c r="S745" s="321"/>
      <c r="T745" s="321"/>
      <c r="U745" s="326"/>
      <c r="V745" s="334"/>
      <c r="W745" s="326"/>
      <c r="X745" s="326"/>
      <c r="Y745" s="326"/>
      <c r="Z745" s="107" t="str">
        <f>IF(H745&gt;0, rate1(1,$L$52,$L$51,$L$54,U745,$L$53,$L$50,Y745),"")</f>
        <v/>
      </c>
      <c r="AA745" s="334" t="str">
        <f t="shared" si="447"/>
        <v/>
      </c>
      <c r="AB745" s="334" t="str">
        <f t="shared" si="448"/>
        <v/>
      </c>
      <c r="AC745" s="326" t="str">
        <f t="shared" si="449"/>
        <v/>
      </c>
      <c r="AD745" s="326" t="str">
        <f t="shared" si="450"/>
        <v/>
      </c>
      <c r="AE745" s="326" t="str">
        <f t="shared" si="451"/>
        <v/>
      </c>
      <c r="AF745" s="326" t="str">
        <f t="shared" si="452"/>
        <v/>
      </c>
      <c r="AG745" s="326" t="str">
        <f t="shared" si="453"/>
        <v/>
      </c>
      <c r="AH745" s="326" t="str">
        <f t="shared" si="454"/>
        <v/>
      </c>
      <c r="AI745" s="326" t="str">
        <f t="shared" si="455"/>
        <v/>
      </c>
      <c r="AJ745" s="326" t="str">
        <f t="shared" si="456"/>
        <v/>
      </c>
      <c r="AK745" s="335" t="str">
        <f t="shared" si="457"/>
        <v/>
      </c>
      <c r="AL745" s="41" t="str">
        <f t="shared" si="458"/>
        <v/>
      </c>
      <c r="AM745" s="8" t="e" cm="1">
        <f t="array" ref="AM745">Balance($B$8,$B$11,$B$12,$H$7,B745,AK745,AL745)</f>
        <v>#VALUE!</v>
      </c>
      <c r="AN745" s="8" t="e" cm="1">
        <f t="array" ref="AN745">getStorageByWaterLevel(B744)</f>
        <v>#VALUE!</v>
      </c>
    </row>
    <row r="746" spans="2:40" x14ac:dyDescent="0.25">
      <c r="B746" s="326" t="str">
        <f t="shared" si="436"/>
        <v/>
      </c>
      <c r="C746" s="326" t="str">
        <f t="shared" si="437"/>
        <v/>
      </c>
      <c r="D746" s="326" t="str">
        <f t="shared" si="438"/>
        <v/>
      </c>
      <c r="E746" s="326" t="str">
        <f t="shared" si="435"/>
        <v xml:space="preserve"> </v>
      </c>
      <c r="F746" s="326" t="str">
        <f t="shared" si="439"/>
        <v/>
      </c>
      <c r="G746" s="326" t="str">
        <f t="shared" si="440"/>
        <v/>
      </c>
      <c r="H746" s="311"/>
      <c r="I746" s="326" t="str">
        <f t="shared" si="441"/>
        <v/>
      </c>
      <c r="J746" s="326">
        <f t="shared" si="434"/>
        <v>42.18</v>
      </c>
      <c r="K746" s="333" t="str">
        <f t="shared" si="442"/>
        <v/>
      </c>
      <c r="L746" s="321" t="str">
        <f t="shared" si="443"/>
        <v/>
      </c>
      <c r="M746" s="321" t="str">
        <f t="shared" si="444"/>
        <v/>
      </c>
      <c r="N746" s="326" t="str">
        <f t="shared" si="445"/>
        <v/>
      </c>
      <c r="O746" s="326" t="str">
        <f t="shared" si="446"/>
        <v/>
      </c>
      <c r="P746" s="330"/>
      <c r="Q746" s="326"/>
      <c r="R746" s="276" t="str">
        <f>IF(H746&gt;0, rate1(1,$L$52,$L$51,$L$54,L746,$L$53,$L$50,P746),"")</f>
        <v/>
      </c>
      <c r="S746" s="321"/>
      <c r="T746" s="321"/>
      <c r="U746" s="326"/>
      <c r="V746" s="334"/>
      <c r="W746" s="326"/>
      <c r="X746" s="326"/>
      <c r="Y746" s="326"/>
      <c r="Z746" s="107" t="str">
        <f>IF(H746&gt;0, rate1(1,$L$52,$L$51,$L$54,U746,$L$53,$L$50,Y746),"")</f>
        <v/>
      </c>
      <c r="AA746" s="334" t="str">
        <f t="shared" si="447"/>
        <v/>
      </c>
      <c r="AB746" s="334" t="str">
        <f t="shared" si="448"/>
        <v/>
      </c>
      <c r="AC746" s="326" t="str">
        <f t="shared" si="449"/>
        <v/>
      </c>
      <c r="AD746" s="326" t="str">
        <f t="shared" si="450"/>
        <v/>
      </c>
      <c r="AE746" s="326" t="str">
        <f t="shared" si="451"/>
        <v/>
      </c>
      <c r="AF746" s="326" t="str">
        <f t="shared" si="452"/>
        <v/>
      </c>
      <c r="AG746" s="326" t="str">
        <f t="shared" si="453"/>
        <v/>
      </c>
      <c r="AH746" s="326" t="str">
        <f t="shared" si="454"/>
        <v/>
      </c>
      <c r="AI746" s="326" t="str">
        <f t="shared" si="455"/>
        <v/>
      </c>
      <c r="AJ746" s="326" t="str">
        <f t="shared" si="456"/>
        <v/>
      </c>
      <c r="AK746" s="335" t="str">
        <f t="shared" si="457"/>
        <v/>
      </c>
      <c r="AL746" s="41" t="str">
        <f t="shared" si="458"/>
        <v/>
      </c>
      <c r="AM746" s="8" t="e" cm="1">
        <f t="array" ref="AM746">Balance($B$8,$B$11,$B$12,$H$7,B746,AK746,AL746)</f>
        <v>#VALUE!</v>
      </c>
      <c r="AN746" s="8" t="e" cm="1">
        <f t="array" ref="AN746">getStorageByWaterLevel(B745)</f>
        <v>#VALUE!</v>
      </c>
    </row>
    <row r="747" spans="2:40" x14ac:dyDescent="0.25">
      <c r="B747" s="326" t="str">
        <f t="shared" si="436"/>
        <v/>
      </c>
      <c r="C747" s="326" t="str">
        <f t="shared" si="437"/>
        <v/>
      </c>
      <c r="D747" s="326" t="str">
        <f t="shared" si="438"/>
        <v/>
      </c>
      <c r="E747" s="326" t="str">
        <f t="shared" si="435"/>
        <v xml:space="preserve"> </v>
      </c>
      <c r="F747" s="326" t="str">
        <f t="shared" si="439"/>
        <v/>
      </c>
      <c r="G747" s="326" t="str">
        <f t="shared" si="440"/>
        <v/>
      </c>
      <c r="H747" s="311"/>
      <c r="I747" s="326" t="str">
        <f t="shared" si="441"/>
        <v/>
      </c>
      <c r="J747" s="326">
        <f t="shared" si="434"/>
        <v>42.18</v>
      </c>
      <c r="K747" s="333" t="str">
        <f t="shared" si="442"/>
        <v/>
      </c>
      <c r="L747" s="321" t="str">
        <f t="shared" si="443"/>
        <v/>
      </c>
      <c r="M747" s="321" t="str">
        <f t="shared" si="444"/>
        <v/>
      </c>
      <c r="N747" s="326" t="str">
        <f t="shared" si="445"/>
        <v/>
      </c>
      <c r="O747" s="326" t="str">
        <f t="shared" si="446"/>
        <v/>
      </c>
      <c r="P747" s="330"/>
      <c r="Q747" s="326"/>
      <c r="R747" s="276" t="str">
        <f>IF(H747&gt;0, rate1(1,$L$52,$L$51,$L$54,L747,$L$53,$L$50,P747),"")</f>
        <v/>
      </c>
      <c r="S747" s="321"/>
      <c r="T747" s="321"/>
      <c r="U747" s="326"/>
      <c r="V747" s="334"/>
      <c r="W747" s="326"/>
      <c r="X747" s="326"/>
      <c r="Y747" s="326"/>
      <c r="Z747" s="107" t="str">
        <f>IF(H747&gt;0, rate1(1,$L$52,$L$51,$L$54,U747,$L$53,$L$50,Y747),"")</f>
        <v/>
      </c>
      <c r="AA747" s="334" t="str">
        <f t="shared" si="447"/>
        <v/>
      </c>
      <c r="AB747" s="334" t="str">
        <f t="shared" si="448"/>
        <v/>
      </c>
      <c r="AC747" s="326" t="str">
        <f t="shared" si="449"/>
        <v/>
      </c>
      <c r="AD747" s="326" t="str">
        <f t="shared" si="450"/>
        <v/>
      </c>
      <c r="AE747" s="326" t="str">
        <f t="shared" si="451"/>
        <v/>
      </c>
      <c r="AF747" s="326" t="str">
        <f t="shared" si="452"/>
        <v/>
      </c>
      <c r="AG747" s="326" t="str">
        <f t="shared" si="453"/>
        <v/>
      </c>
      <c r="AH747" s="326" t="str">
        <f t="shared" si="454"/>
        <v/>
      </c>
      <c r="AI747" s="326" t="str">
        <f t="shared" si="455"/>
        <v/>
      </c>
      <c r="AJ747" s="326" t="str">
        <f t="shared" si="456"/>
        <v/>
      </c>
      <c r="AK747" s="335" t="str">
        <f t="shared" si="457"/>
        <v/>
      </c>
      <c r="AL747" s="41" t="str">
        <f t="shared" si="458"/>
        <v/>
      </c>
      <c r="AM747" s="8" t="e" cm="1">
        <f t="array" ref="AM747">Balance($B$8,$B$11,$B$12,$H$7,B747,AK747,AL747)</f>
        <v>#VALUE!</v>
      </c>
      <c r="AN747" s="8" t="e" cm="1">
        <f t="array" ref="AN747">getStorageByWaterLevel(B746)</f>
        <v>#VALUE!</v>
      </c>
    </row>
    <row r="748" spans="2:40" x14ac:dyDescent="0.25">
      <c r="B748" s="326" t="str">
        <f t="shared" si="436"/>
        <v/>
      </c>
      <c r="C748" s="326" t="str">
        <f t="shared" si="437"/>
        <v/>
      </c>
      <c r="D748" s="326" t="str">
        <f t="shared" si="438"/>
        <v/>
      </c>
      <c r="E748" s="326" t="str">
        <f t="shared" si="435"/>
        <v xml:space="preserve"> </v>
      </c>
      <c r="F748" s="326" t="str">
        <f t="shared" si="439"/>
        <v/>
      </c>
      <c r="G748" s="326" t="str">
        <f t="shared" si="440"/>
        <v/>
      </c>
      <c r="H748" s="311"/>
      <c r="I748" s="326" t="str">
        <f t="shared" si="441"/>
        <v/>
      </c>
      <c r="J748" s="326">
        <f t="shared" si="434"/>
        <v>42.18</v>
      </c>
      <c r="K748" s="333" t="str">
        <f t="shared" si="442"/>
        <v/>
      </c>
      <c r="L748" s="321" t="str">
        <f t="shared" si="443"/>
        <v/>
      </c>
      <c r="M748" s="321" t="str">
        <f t="shared" si="444"/>
        <v/>
      </c>
      <c r="N748" s="326" t="str">
        <f t="shared" si="445"/>
        <v/>
      </c>
      <c r="O748" s="326" t="str">
        <f t="shared" si="446"/>
        <v/>
      </c>
      <c r="P748" s="330"/>
      <c r="Q748" s="326"/>
      <c r="R748" s="276" t="str">
        <f>IF(H748&gt;0, rate1(1,$L$52,$L$51,$L$54,L748,$L$53,$L$50,P748),"")</f>
        <v/>
      </c>
      <c r="S748" s="321"/>
      <c r="T748" s="321"/>
      <c r="U748" s="326"/>
      <c r="V748" s="334"/>
      <c r="W748" s="326"/>
      <c r="X748" s="326"/>
      <c r="Y748" s="326"/>
      <c r="Z748" s="107" t="str">
        <f>IF(H748&gt;0, rate1(1,$L$52,$L$51,$L$54,U748,$L$53,$L$50,Y748),"")</f>
        <v/>
      </c>
      <c r="AA748" s="334" t="str">
        <f t="shared" si="447"/>
        <v/>
      </c>
      <c r="AB748" s="334" t="str">
        <f t="shared" si="448"/>
        <v/>
      </c>
      <c r="AC748" s="326" t="str">
        <f t="shared" si="449"/>
        <v/>
      </c>
      <c r="AD748" s="326" t="str">
        <f t="shared" si="450"/>
        <v/>
      </c>
      <c r="AE748" s="326" t="str">
        <f t="shared" si="451"/>
        <v/>
      </c>
      <c r="AF748" s="326" t="str">
        <f t="shared" si="452"/>
        <v/>
      </c>
      <c r="AG748" s="326" t="str">
        <f t="shared" si="453"/>
        <v/>
      </c>
      <c r="AH748" s="326" t="str">
        <f t="shared" si="454"/>
        <v/>
      </c>
      <c r="AI748" s="326" t="str">
        <f t="shared" si="455"/>
        <v/>
      </c>
      <c r="AJ748" s="326" t="str">
        <f t="shared" si="456"/>
        <v/>
      </c>
      <c r="AK748" s="335" t="str">
        <f t="shared" si="457"/>
        <v/>
      </c>
      <c r="AL748" s="41" t="str">
        <f t="shared" si="458"/>
        <v/>
      </c>
      <c r="AM748" s="8" t="e" cm="1">
        <f t="array" ref="AM748">Balance($B$8,$B$11,$B$12,$H$7,B748,AK748,AL748)</f>
        <v>#VALUE!</v>
      </c>
      <c r="AN748" s="8" t="e" cm="1">
        <f t="array" ref="AN748">getStorageByWaterLevel(B747)</f>
        <v>#VALUE!</v>
      </c>
    </row>
    <row r="749" spans="2:40" x14ac:dyDescent="0.25">
      <c r="B749" s="326" t="str">
        <f t="shared" si="436"/>
        <v/>
      </c>
      <c r="C749" s="326" t="str">
        <f t="shared" si="437"/>
        <v/>
      </c>
      <c r="D749" s="326" t="str">
        <f t="shared" si="438"/>
        <v/>
      </c>
      <c r="E749" s="326" t="str">
        <f t="shared" si="435"/>
        <v xml:space="preserve"> </v>
      </c>
      <c r="F749" s="326" t="str">
        <f t="shared" si="439"/>
        <v/>
      </c>
      <c r="G749" s="326" t="str">
        <f t="shared" si="440"/>
        <v/>
      </c>
      <c r="H749" s="311"/>
      <c r="I749" s="326" t="str">
        <f t="shared" si="441"/>
        <v/>
      </c>
      <c r="J749" s="326">
        <f t="shared" si="434"/>
        <v>42.18</v>
      </c>
      <c r="K749" s="333" t="str">
        <f t="shared" si="442"/>
        <v/>
      </c>
      <c r="L749" s="321" t="str">
        <f t="shared" si="443"/>
        <v/>
      </c>
      <c r="M749" s="321" t="str">
        <f t="shared" si="444"/>
        <v/>
      </c>
      <c r="N749" s="326" t="str">
        <f t="shared" si="445"/>
        <v/>
      </c>
      <c r="O749" s="326" t="str">
        <f t="shared" si="446"/>
        <v/>
      </c>
      <c r="P749" s="330"/>
      <c r="Q749" s="326"/>
      <c r="R749" s="276" t="str">
        <f>IF(H749&gt;0, rate1(1,$L$52,$L$51,$L$54,L749,$L$53,$L$50,P749),"")</f>
        <v/>
      </c>
      <c r="S749" s="321"/>
      <c r="T749" s="321"/>
      <c r="U749" s="326"/>
      <c r="V749" s="334"/>
      <c r="W749" s="326"/>
      <c r="X749" s="326"/>
      <c r="Y749" s="326"/>
      <c r="Z749" s="107" t="str">
        <f>IF(H749&gt;0, rate1(1,$L$52,$L$51,$L$54,U749,$L$53,$L$50,Y749),"")</f>
        <v/>
      </c>
      <c r="AA749" s="334" t="str">
        <f t="shared" si="447"/>
        <v/>
      </c>
      <c r="AB749" s="334" t="str">
        <f t="shared" si="448"/>
        <v/>
      </c>
      <c r="AC749" s="326" t="str">
        <f t="shared" si="449"/>
        <v/>
      </c>
      <c r="AD749" s="326" t="str">
        <f t="shared" si="450"/>
        <v/>
      </c>
      <c r="AE749" s="326" t="str">
        <f t="shared" si="451"/>
        <v/>
      </c>
      <c r="AF749" s="326" t="str">
        <f t="shared" si="452"/>
        <v/>
      </c>
      <c r="AG749" s="326" t="str">
        <f t="shared" si="453"/>
        <v/>
      </c>
      <c r="AH749" s="326" t="str">
        <f t="shared" si="454"/>
        <v/>
      </c>
      <c r="AI749" s="326" t="str">
        <f t="shared" si="455"/>
        <v/>
      </c>
      <c r="AJ749" s="326" t="str">
        <f t="shared" si="456"/>
        <v/>
      </c>
      <c r="AK749" s="335" t="str">
        <f t="shared" si="457"/>
        <v/>
      </c>
      <c r="AL749" s="41" t="str">
        <f t="shared" si="458"/>
        <v/>
      </c>
      <c r="AM749" s="8" t="e" cm="1">
        <f t="array" ref="AM749">Balance($B$8,$B$11,$B$12,$H$7,B749,AK749,AL749)</f>
        <v>#VALUE!</v>
      </c>
      <c r="AN749" s="8" t="e" cm="1">
        <f t="array" ref="AN749">getStorageByWaterLevel(B748)</f>
        <v>#VALUE!</v>
      </c>
    </row>
    <row r="750" spans="2:40" x14ac:dyDescent="0.25">
      <c r="B750" s="326" t="str">
        <f t="shared" si="436"/>
        <v/>
      </c>
      <c r="C750" s="326" t="str">
        <f t="shared" si="437"/>
        <v/>
      </c>
      <c r="D750" s="326" t="str">
        <f t="shared" si="438"/>
        <v/>
      </c>
      <c r="E750" s="326" t="str">
        <f t="shared" si="435"/>
        <v xml:space="preserve"> </v>
      </c>
      <c r="F750" s="326" t="str">
        <f t="shared" si="439"/>
        <v/>
      </c>
      <c r="G750" s="326" t="str">
        <f t="shared" si="440"/>
        <v/>
      </c>
      <c r="H750" s="311"/>
      <c r="I750" s="326" t="str">
        <f t="shared" si="441"/>
        <v/>
      </c>
      <c r="J750" s="326">
        <f t="shared" si="434"/>
        <v>42.18</v>
      </c>
      <c r="K750" s="333" t="str">
        <f t="shared" si="442"/>
        <v/>
      </c>
      <c r="L750" s="321" t="str">
        <f t="shared" si="443"/>
        <v/>
      </c>
      <c r="M750" s="321" t="str">
        <f t="shared" si="444"/>
        <v/>
      </c>
      <c r="N750" s="326" t="str">
        <f t="shared" si="445"/>
        <v/>
      </c>
      <c r="O750" s="326" t="str">
        <f t="shared" si="446"/>
        <v/>
      </c>
      <c r="P750" s="330"/>
      <c r="Q750" s="326"/>
      <c r="R750" s="276" t="str">
        <f>IF(H750&gt;0, rate1(1,$L$52,$L$51,$L$54,L750,$L$53,$L$50,P750),"")</f>
        <v/>
      </c>
      <c r="S750" s="321"/>
      <c r="T750" s="321"/>
      <c r="U750" s="326"/>
      <c r="V750" s="334"/>
      <c r="W750" s="326"/>
      <c r="X750" s="326"/>
      <c r="Y750" s="326"/>
      <c r="Z750" s="107" t="str">
        <f>IF(H750&gt;0, rate1(1,$L$52,$L$51,$L$54,U750,$L$53,$L$50,Y750),"")</f>
        <v/>
      </c>
      <c r="AA750" s="334" t="str">
        <f t="shared" si="447"/>
        <v/>
      </c>
      <c r="AB750" s="334" t="str">
        <f t="shared" si="448"/>
        <v/>
      </c>
      <c r="AC750" s="326" t="str">
        <f t="shared" si="449"/>
        <v/>
      </c>
      <c r="AD750" s="326" t="str">
        <f t="shared" si="450"/>
        <v/>
      </c>
      <c r="AE750" s="326" t="str">
        <f t="shared" si="451"/>
        <v/>
      </c>
      <c r="AF750" s="326" t="str">
        <f t="shared" si="452"/>
        <v/>
      </c>
      <c r="AG750" s="326" t="str">
        <f t="shared" si="453"/>
        <v/>
      </c>
      <c r="AH750" s="326" t="str">
        <f t="shared" si="454"/>
        <v/>
      </c>
      <c r="AI750" s="326" t="str">
        <f t="shared" si="455"/>
        <v/>
      </c>
      <c r="AJ750" s="326" t="str">
        <f t="shared" si="456"/>
        <v/>
      </c>
      <c r="AK750" s="335" t="str">
        <f t="shared" si="457"/>
        <v/>
      </c>
      <c r="AL750" s="41" t="str">
        <f t="shared" si="458"/>
        <v/>
      </c>
      <c r="AM750" s="8" t="e" cm="1">
        <f t="array" ref="AM750">Balance($B$8,$B$11,$B$12,$H$7,B750,AK750,AL750)</f>
        <v>#VALUE!</v>
      </c>
      <c r="AN750" s="8" t="e" cm="1">
        <f t="array" ref="AN750">getStorageByWaterLevel(B749)</f>
        <v>#VALUE!</v>
      </c>
    </row>
    <row r="751" spans="2:40" x14ac:dyDescent="0.25">
      <c r="B751" s="326" t="str">
        <f t="shared" si="436"/>
        <v/>
      </c>
      <c r="C751" s="326" t="str">
        <f t="shared" si="437"/>
        <v/>
      </c>
      <c r="D751" s="326" t="str">
        <f t="shared" si="438"/>
        <v/>
      </c>
      <c r="E751" s="326" t="str">
        <f t="shared" si="435"/>
        <v xml:space="preserve"> </v>
      </c>
      <c r="F751" s="326" t="str">
        <f t="shared" si="439"/>
        <v/>
      </c>
      <c r="G751" s="326" t="str">
        <f t="shared" si="440"/>
        <v/>
      </c>
      <c r="H751" s="311"/>
      <c r="I751" s="326" t="str">
        <f t="shared" si="441"/>
        <v/>
      </c>
      <c r="J751" s="326">
        <f t="shared" si="434"/>
        <v>42.18</v>
      </c>
      <c r="K751" s="333" t="str">
        <f t="shared" si="442"/>
        <v/>
      </c>
      <c r="L751" s="321" t="str">
        <f t="shared" si="443"/>
        <v/>
      </c>
      <c r="M751" s="321" t="str">
        <f t="shared" si="444"/>
        <v/>
      </c>
      <c r="N751" s="326" t="str">
        <f t="shared" si="445"/>
        <v/>
      </c>
      <c r="O751" s="326" t="str">
        <f t="shared" si="446"/>
        <v/>
      </c>
      <c r="P751" s="330"/>
      <c r="Q751" s="326"/>
      <c r="R751" s="276" t="str">
        <f>IF(H751&gt;0, rate1(1,$L$52,$L$51,$L$54,L751,$L$53,$L$50,P751),"")</f>
        <v/>
      </c>
      <c r="S751" s="321"/>
      <c r="T751" s="321"/>
      <c r="U751" s="326"/>
      <c r="V751" s="334"/>
      <c r="W751" s="326"/>
      <c r="X751" s="326"/>
      <c r="Y751" s="326"/>
      <c r="Z751" s="107" t="str">
        <f>IF(H751&gt;0, rate1(1,$L$52,$L$51,$L$54,U751,$L$53,$L$50,Y751),"")</f>
        <v/>
      </c>
      <c r="AA751" s="334" t="str">
        <f t="shared" si="447"/>
        <v/>
      </c>
      <c r="AB751" s="334" t="str">
        <f t="shared" si="448"/>
        <v/>
      </c>
      <c r="AC751" s="326" t="str">
        <f t="shared" si="449"/>
        <v/>
      </c>
      <c r="AD751" s="326" t="str">
        <f t="shared" si="450"/>
        <v/>
      </c>
      <c r="AE751" s="326" t="str">
        <f t="shared" si="451"/>
        <v/>
      </c>
      <c r="AF751" s="326" t="str">
        <f t="shared" si="452"/>
        <v/>
      </c>
      <c r="AG751" s="326" t="str">
        <f t="shared" si="453"/>
        <v/>
      </c>
      <c r="AH751" s="326" t="str">
        <f t="shared" si="454"/>
        <v/>
      </c>
      <c r="AI751" s="326" t="str">
        <f t="shared" si="455"/>
        <v/>
      </c>
      <c r="AJ751" s="326" t="str">
        <f t="shared" si="456"/>
        <v/>
      </c>
      <c r="AK751" s="335" t="str">
        <f t="shared" si="457"/>
        <v/>
      </c>
      <c r="AL751" s="41" t="str">
        <f t="shared" si="458"/>
        <v/>
      </c>
      <c r="AM751" s="8" t="e" cm="1">
        <f t="array" ref="AM751">Balance($B$8,$B$11,$B$12,$H$7,B751,AK751,AL751)</f>
        <v>#VALUE!</v>
      </c>
      <c r="AN751" s="8" t="e" cm="1">
        <f t="array" ref="AN751">getStorageByWaterLevel(B750)</f>
        <v>#VALUE!</v>
      </c>
    </row>
    <row r="752" spans="2:40" x14ac:dyDescent="0.25">
      <c r="B752" s="326" t="str">
        <f t="shared" si="436"/>
        <v/>
      </c>
      <c r="C752" s="326" t="str">
        <f t="shared" si="437"/>
        <v/>
      </c>
      <c r="D752" s="326" t="str">
        <f t="shared" si="438"/>
        <v/>
      </c>
      <c r="E752" s="326" t="str">
        <f t="shared" si="435"/>
        <v xml:space="preserve"> </v>
      </c>
      <c r="F752" s="326" t="str">
        <f t="shared" si="439"/>
        <v/>
      </c>
      <c r="G752" s="326" t="str">
        <f t="shared" si="440"/>
        <v/>
      </c>
      <c r="H752" s="311"/>
      <c r="I752" s="326" t="str">
        <f t="shared" si="441"/>
        <v/>
      </c>
      <c r="J752" s="326">
        <f t="shared" si="434"/>
        <v>42.18</v>
      </c>
      <c r="K752" s="333" t="str">
        <f t="shared" si="442"/>
        <v/>
      </c>
      <c r="L752" s="321" t="str">
        <f t="shared" si="443"/>
        <v/>
      </c>
      <c r="M752" s="321" t="str">
        <f t="shared" si="444"/>
        <v/>
      </c>
      <c r="N752" s="326" t="str">
        <f t="shared" si="445"/>
        <v/>
      </c>
      <c r="O752" s="326" t="str">
        <f t="shared" si="446"/>
        <v/>
      </c>
      <c r="P752" s="330"/>
      <c r="Q752" s="326"/>
      <c r="R752" s="276" t="str">
        <f>IF(H752&gt;0, rate1(1,$L$52,$L$51,$L$54,L752,$L$53,$L$50,P752),"")</f>
        <v/>
      </c>
      <c r="S752" s="321"/>
      <c r="T752" s="321"/>
      <c r="U752" s="326"/>
      <c r="V752" s="334"/>
      <c r="W752" s="326"/>
      <c r="X752" s="326"/>
      <c r="Y752" s="326"/>
      <c r="Z752" s="107" t="str">
        <f>IF(H752&gt;0, rate1(1,$L$52,$L$51,$L$54,U752,$L$53,$L$50,Y752),"")</f>
        <v/>
      </c>
      <c r="AA752" s="334" t="str">
        <f t="shared" si="447"/>
        <v/>
      </c>
      <c r="AB752" s="334" t="str">
        <f t="shared" si="448"/>
        <v/>
      </c>
      <c r="AC752" s="326" t="str">
        <f t="shared" si="449"/>
        <v/>
      </c>
      <c r="AD752" s="326" t="str">
        <f t="shared" si="450"/>
        <v/>
      </c>
      <c r="AE752" s="326" t="str">
        <f t="shared" si="451"/>
        <v/>
      </c>
      <c r="AF752" s="326" t="str">
        <f t="shared" si="452"/>
        <v/>
      </c>
      <c r="AG752" s="326" t="str">
        <f t="shared" si="453"/>
        <v/>
      </c>
      <c r="AH752" s="326" t="str">
        <f t="shared" si="454"/>
        <v/>
      </c>
      <c r="AI752" s="326" t="str">
        <f t="shared" si="455"/>
        <v/>
      </c>
      <c r="AJ752" s="326" t="str">
        <f t="shared" si="456"/>
        <v/>
      </c>
      <c r="AK752" s="335" t="str">
        <f t="shared" si="457"/>
        <v/>
      </c>
      <c r="AL752" s="41" t="str">
        <f t="shared" si="458"/>
        <v/>
      </c>
      <c r="AM752" s="8" t="e" cm="1">
        <f t="array" ref="AM752">Balance($B$8,$B$11,$B$12,$H$7,B752,AK752,AL752)</f>
        <v>#VALUE!</v>
      </c>
      <c r="AN752" s="8" t="e" cm="1">
        <f t="array" ref="AN752">getStorageByWaterLevel(B751)</f>
        <v>#VALUE!</v>
      </c>
    </row>
    <row r="753" spans="2:40" x14ac:dyDescent="0.25">
      <c r="B753" s="326" t="str">
        <f t="shared" si="436"/>
        <v/>
      </c>
      <c r="C753" s="326" t="str">
        <f t="shared" si="437"/>
        <v/>
      </c>
      <c r="D753" s="326" t="str">
        <f t="shared" si="438"/>
        <v/>
      </c>
      <c r="E753" s="326" t="str">
        <f t="shared" si="435"/>
        <v xml:space="preserve"> </v>
      </c>
      <c r="F753" s="326" t="str">
        <f t="shared" si="439"/>
        <v/>
      </c>
      <c r="G753" s="326" t="str">
        <f t="shared" si="440"/>
        <v/>
      </c>
      <c r="H753" s="311"/>
      <c r="I753" s="326" t="str">
        <f t="shared" si="441"/>
        <v/>
      </c>
      <c r="J753" s="326">
        <f t="shared" si="434"/>
        <v>42.18</v>
      </c>
      <c r="K753" s="333" t="str">
        <f t="shared" si="442"/>
        <v/>
      </c>
      <c r="L753" s="321" t="str">
        <f t="shared" si="443"/>
        <v/>
      </c>
      <c r="M753" s="321" t="str">
        <f t="shared" si="444"/>
        <v/>
      </c>
      <c r="N753" s="326" t="str">
        <f t="shared" si="445"/>
        <v/>
      </c>
      <c r="O753" s="326" t="str">
        <f t="shared" si="446"/>
        <v/>
      </c>
      <c r="P753" s="330"/>
      <c r="Q753" s="326"/>
      <c r="R753" s="276" t="str">
        <f>IF(H753&gt;0, rate1(1,$L$52,$L$51,$L$54,L753,$L$53,$L$50,P753),"")</f>
        <v/>
      </c>
      <c r="S753" s="321"/>
      <c r="T753" s="321"/>
      <c r="U753" s="326"/>
      <c r="V753" s="334"/>
      <c r="W753" s="326"/>
      <c r="X753" s="326"/>
      <c r="Y753" s="326"/>
      <c r="Z753" s="107" t="str">
        <f>IF(H753&gt;0, rate1(1,$L$52,$L$51,$L$54,U753,$L$53,$L$50,Y753),"")</f>
        <v/>
      </c>
      <c r="AA753" s="334" t="str">
        <f t="shared" si="447"/>
        <v/>
      </c>
      <c r="AB753" s="334" t="str">
        <f t="shared" si="448"/>
        <v/>
      </c>
      <c r="AC753" s="326" t="str">
        <f t="shared" si="449"/>
        <v/>
      </c>
      <c r="AD753" s="326" t="str">
        <f t="shared" si="450"/>
        <v/>
      </c>
      <c r="AE753" s="326" t="str">
        <f t="shared" si="451"/>
        <v/>
      </c>
      <c r="AF753" s="326" t="str">
        <f t="shared" si="452"/>
        <v/>
      </c>
      <c r="AG753" s="326" t="str">
        <f t="shared" si="453"/>
        <v/>
      </c>
      <c r="AH753" s="326" t="str">
        <f t="shared" si="454"/>
        <v/>
      </c>
      <c r="AI753" s="326" t="str">
        <f t="shared" si="455"/>
        <v/>
      </c>
      <c r="AJ753" s="326" t="str">
        <f t="shared" si="456"/>
        <v/>
      </c>
      <c r="AK753" s="335" t="str">
        <f t="shared" si="457"/>
        <v/>
      </c>
      <c r="AL753" s="41" t="str">
        <f t="shared" si="458"/>
        <v/>
      </c>
      <c r="AM753" s="8" t="e" cm="1">
        <f t="array" ref="AM753">Balance($B$8,$B$11,$B$12,$H$7,B753,AK753,AL753)</f>
        <v>#VALUE!</v>
      </c>
      <c r="AN753" s="8" t="e" cm="1">
        <f t="array" ref="AN753">getStorageByWaterLevel(B752)</f>
        <v>#VALUE!</v>
      </c>
    </row>
    <row r="754" spans="2:40" x14ac:dyDescent="0.25">
      <c r="B754" s="326" t="str">
        <f t="shared" si="436"/>
        <v/>
      </c>
      <c r="C754" s="326" t="str">
        <f t="shared" si="437"/>
        <v/>
      </c>
      <c r="D754" s="326" t="str">
        <f t="shared" si="438"/>
        <v/>
      </c>
      <c r="E754" s="326" t="str">
        <f t="shared" si="435"/>
        <v xml:space="preserve"> </v>
      </c>
      <c r="F754" s="326" t="str">
        <f t="shared" si="439"/>
        <v/>
      </c>
      <c r="G754" s="326" t="str">
        <f t="shared" si="440"/>
        <v/>
      </c>
      <c r="H754" s="311"/>
      <c r="I754" s="326" t="str">
        <f t="shared" si="441"/>
        <v/>
      </c>
      <c r="J754" s="326">
        <f t="shared" si="434"/>
        <v>42.18</v>
      </c>
      <c r="K754" s="333" t="str">
        <f t="shared" si="442"/>
        <v/>
      </c>
      <c r="L754" s="321" t="str">
        <f t="shared" si="443"/>
        <v/>
      </c>
      <c r="M754" s="321" t="str">
        <f t="shared" si="444"/>
        <v/>
      </c>
      <c r="N754" s="326" t="str">
        <f t="shared" si="445"/>
        <v/>
      </c>
      <c r="O754" s="326" t="str">
        <f t="shared" si="446"/>
        <v/>
      </c>
      <c r="P754" s="330"/>
      <c r="Q754" s="326"/>
      <c r="R754" s="276" t="str">
        <f>IF(H754&gt;0, rate1(1,$L$52,$L$51,$L$54,L754,$L$53,$L$50,P754),"")</f>
        <v/>
      </c>
      <c r="S754" s="321"/>
      <c r="T754" s="321"/>
      <c r="U754" s="326"/>
      <c r="V754" s="334"/>
      <c r="W754" s="326"/>
      <c r="X754" s="326"/>
      <c r="Y754" s="326"/>
      <c r="Z754" s="107" t="str">
        <f>IF(H754&gt;0, rate1(1,$L$52,$L$51,$L$54,U754,$L$53,$L$50,Y754),"")</f>
        <v/>
      </c>
      <c r="AA754" s="334" t="str">
        <f t="shared" si="447"/>
        <v/>
      </c>
      <c r="AB754" s="334" t="str">
        <f t="shared" si="448"/>
        <v/>
      </c>
      <c r="AC754" s="326" t="str">
        <f t="shared" si="449"/>
        <v/>
      </c>
      <c r="AD754" s="326" t="str">
        <f t="shared" si="450"/>
        <v/>
      </c>
      <c r="AE754" s="326" t="str">
        <f t="shared" si="451"/>
        <v/>
      </c>
      <c r="AF754" s="326" t="str">
        <f t="shared" si="452"/>
        <v/>
      </c>
      <c r="AG754" s="326" t="str">
        <f t="shared" si="453"/>
        <v/>
      </c>
      <c r="AH754" s="326" t="str">
        <f t="shared" si="454"/>
        <v/>
      </c>
      <c r="AI754" s="326" t="str">
        <f t="shared" si="455"/>
        <v/>
      </c>
      <c r="AJ754" s="326" t="str">
        <f t="shared" si="456"/>
        <v/>
      </c>
      <c r="AK754" s="335" t="str">
        <f t="shared" si="457"/>
        <v/>
      </c>
      <c r="AL754" s="41" t="str">
        <f t="shared" si="458"/>
        <v/>
      </c>
      <c r="AM754" s="8" t="e" cm="1">
        <f t="array" ref="AM754">Balance($B$8,$B$11,$B$12,$H$7,B754,AK754,AL754)</f>
        <v>#VALUE!</v>
      </c>
      <c r="AN754" s="8" t="e" cm="1">
        <f t="array" ref="AN754">getStorageByWaterLevel(B753)</f>
        <v>#VALUE!</v>
      </c>
    </row>
    <row r="755" spans="2:40" x14ac:dyDescent="0.25">
      <c r="B755" s="326" t="str">
        <f t="shared" si="436"/>
        <v/>
      </c>
      <c r="C755" s="326" t="str">
        <f t="shared" si="437"/>
        <v/>
      </c>
      <c r="D755" s="326" t="str">
        <f t="shared" si="438"/>
        <v/>
      </c>
      <c r="E755" s="326" t="str">
        <f t="shared" si="435"/>
        <v xml:space="preserve"> </v>
      </c>
      <c r="F755" s="326" t="str">
        <f t="shared" si="439"/>
        <v/>
      </c>
      <c r="G755" s="326" t="str">
        <f t="shared" si="440"/>
        <v/>
      </c>
      <c r="H755" s="311"/>
      <c r="I755" s="326" t="str">
        <f t="shared" si="441"/>
        <v/>
      </c>
      <c r="J755" s="326">
        <f t="shared" si="434"/>
        <v>42.18</v>
      </c>
      <c r="K755" s="333" t="str">
        <f t="shared" si="442"/>
        <v/>
      </c>
      <c r="L755" s="321" t="str">
        <f t="shared" si="443"/>
        <v/>
      </c>
      <c r="M755" s="321" t="str">
        <f t="shared" si="444"/>
        <v/>
      </c>
      <c r="N755" s="326" t="str">
        <f t="shared" si="445"/>
        <v/>
      </c>
      <c r="O755" s="326" t="str">
        <f t="shared" si="446"/>
        <v/>
      </c>
      <c r="P755" s="330"/>
      <c r="Q755" s="326"/>
      <c r="R755" s="276" t="str">
        <f>IF(H755&gt;0, rate1(1,$L$52,$L$51,$L$54,L755,$L$53,$L$50,P755),"")</f>
        <v/>
      </c>
      <c r="S755" s="321"/>
      <c r="T755" s="321"/>
      <c r="U755" s="326"/>
      <c r="V755" s="334"/>
      <c r="W755" s="326"/>
      <c r="X755" s="326"/>
      <c r="Y755" s="326"/>
      <c r="Z755" s="107" t="str">
        <f>IF(H755&gt;0, rate1(1,$L$52,$L$51,$L$54,U755,$L$53,$L$50,Y755),"")</f>
        <v/>
      </c>
      <c r="AA755" s="334" t="str">
        <f t="shared" si="447"/>
        <v/>
      </c>
      <c r="AB755" s="334" t="str">
        <f t="shared" si="448"/>
        <v/>
      </c>
      <c r="AC755" s="326" t="str">
        <f t="shared" si="449"/>
        <v/>
      </c>
      <c r="AD755" s="326" t="str">
        <f t="shared" si="450"/>
        <v/>
      </c>
      <c r="AE755" s="326" t="str">
        <f t="shared" si="451"/>
        <v/>
      </c>
      <c r="AF755" s="326" t="str">
        <f t="shared" si="452"/>
        <v/>
      </c>
      <c r="AG755" s="326" t="str">
        <f t="shared" si="453"/>
        <v/>
      </c>
      <c r="AH755" s="326" t="str">
        <f t="shared" si="454"/>
        <v/>
      </c>
      <c r="AI755" s="326" t="str">
        <f t="shared" si="455"/>
        <v/>
      </c>
      <c r="AJ755" s="326" t="str">
        <f t="shared" si="456"/>
        <v/>
      </c>
      <c r="AK755" s="335" t="str">
        <f t="shared" si="457"/>
        <v/>
      </c>
      <c r="AL755" s="41" t="str">
        <f t="shared" si="458"/>
        <v/>
      </c>
      <c r="AM755" s="8" t="e" cm="1">
        <f t="array" ref="AM755">Balance($B$8,$B$11,$B$12,$H$7,B755,AK755,AL755)</f>
        <v>#VALUE!</v>
      </c>
      <c r="AN755" s="8" t="e" cm="1">
        <f t="array" ref="AN755">getStorageByWaterLevel(B754)</f>
        <v>#VALUE!</v>
      </c>
    </row>
    <row r="756" spans="2:40" x14ac:dyDescent="0.25">
      <c r="B756" s="326" t="str">
        <f t="shared" si="436"/>
        <v/>
      </c>
      <c r="C756" s="326" t="str">
        <f t="shared" si="437"/>
        <v/>
      </c>
      <c r="D756" s="326" t="str">
        <f t="shared" si="438"/>
        <v/>
      </c>
      <c r="E756" s="326" t="str">
        <f t="shared" si="435"/>
        <v xml:space="preserve"> </v>
      </c>
      <c r="F756" s="326" t="str">
        <f t="shared" si="439"/>
        <v/>
      </c>
      <c r="G756" s="326" t="str">
        <f t="shared" si="440"/>
        <v/>
      </c>
      <c r="H756" s="311"/>
      <c r="I756" s="326" t="str">
        <f t="shared" si="441"/>
        <v/>
      </c>
      <c r="J756" s="326">
        <f t="shared" si="434"/>
        <v>42.18</v>
      </c>
      <c r="K756" s="333" t="str">
        <f t="shared" si="442"/>
        <v/>
      </c>
      <c r="L756" s="321" t="str">
        <f t="shared" si="443"/>
        <v/>
      </c>
      <c r="M756" s="321" t="str">
        <f t="shared" si="444"/>
        <v/>
      </c>
      <c r="N756" s="326" t="str">
        <f t="shared" si="445"/>
        <v/>
      </c>
      <c r="O756" s="326" t="str">
        <f t="shared" si="446"/>
        <v/>
      </c>
      <c r="P756" s="330"/>
      <c r="Q756" s="326"/>
      <c r="R756" s="276" t="str">
        <f>IF(H756&gt;0, rate1(1,$L$52,$L$51,$L$54,L756,$L$53,$L$50,P756),"")</f>
        <v/>
      </c>
      <c r="S756" s="321"/>
      <c r="T756" s="321"/>
      <c r="U756" s="326"/>
      <c r="V756" s="334"/>
      <c r="W756" s="326"/>
      <c r="X756" s="326"/>
      <c r="Y756" s="326"/>
      <c r="Z756" s="107" t="str">
        <f>IF(H756&gt;0, rate1(1,$L$52,$L$51,$L$54,U756,$L$53,$L$50,Y756),"")</f>
        <v/>
      </c>
      <c r="AA756" s="334" t="str">
        <f t="shared" si="447"/>
        <v/>
      </c>
      <c r="AB756" s="334" t="str">
        <f t="shared" si="448"/>
        <v/>
      </c>
      <c r="AC756" s="326" t="str">
        <f t="shared" si="449"/>
        <v/>
      </c>
      <c r="AD756" s="326" t="str">
        <f t="shared" si="450"/>
        <v/>
      </c>
      <c r="AE756" s="326" t="str">
        <f t="shared" si="451"/>
        <v/>
      </c>
      <c r="AF756" s="326" t="str">
        <f t="shared" si="452"/>
        <v/>
      </c>
      <c r="AG756" s="326" t="str">
        <f t="shared" si="453"/>
        <v/>
      </c>
      <c r="AH756" s="326" t="str">
        <f t="shared" si="454"/>
        <v/>
      </c>
      <c r="AI756" s="326" t="str">
        <f t="shared" si="455"/>
        <v/>
      </c>
      <c r="AJ756" s="326" t="str">
        <f t="shared" si="456"/>
        <v/>
      </c>
      <c r="AK756" s="335" t="str">
        <f t="shared" si="457"/>
        <v/>
      </c>
      <c r="AL756" s="41" t="str">
        <f t="shared" si="458"/>
        <v/>
      </c>
      <c r="AM756" s="8" t="e" cm="1">
        <f t="array" ref="AM756">Balance($B$8,$B$11,$B$12,$H$7,B756,AK756,AL756)</f>
        <v>#VALUE!</v>
      </c>
      <c r="AN756" s="8" t="e" cm="1">
        <f t="array" ref="AN756">getStorageByWaterLevel(B755)</f>
        <v>#VALUE!</v>
      </c>
    </row>
    <row r="757" spans="2:40" x14ac:dyDescent="0.25">
      <c r="B757" s="326" t="str">
        <f t="shared" si="436"/>
        <v/>
      </c>
      <c r="C757" s="326" t="str">
        <f t="shared" si="437"/>
        <v/>
      </c>
      <c r="D757" s="326" t="str">
        <f t="shared" si="438"/>
        <v/>
      </c>
      <c r="E757" s="326" t="str">
        <f t="shared" si="435"/>
        <v xml:space="preserve"> </v>
      </c>
      <c r="F757" s="326" t="str">
        <f t="shared" si="439"/>
        <v/>
      </c>
      <c r="G757" s="326" t="str">
        <f t="shared" si="440"/>
        <v/>
      </c>
      <c r="H757" s="311"/>
      <c r="I757" s="326" t="str">
        <f t="shared" si="441"/>
        <v/>
      </c>
      <c r="J757" s="326">
        <f t="shared" si="434"/>
        <v>42.18</v>
      </c>
      <c r="K757" s="333" t="str">
        <f t="shared" si="442"/>
        <v/>
      </c>
      <c r="L757" s="321" t="str">
        <f t="shared" si="443"/>
        <v/>
      </c>
      <c r="M757" s="321" t="str">
        <f t="shared" si="444"/>
        <v/>
      </c>
      <c r="N757" s="326" t="str">
        <f t="shared" si="445"/>
        <v/>
      </c>
      <c r="O757" s="326" t="str">
        <f t="shared" si="446"/>
        <v/>
      </c>
      <c r="P757" s="330"/>
      <c r="Q757" s="326"/>
      <c r="R757" s="276" t="str">
        <f>IF(H757&gt;0, rate1(1,$L$52,$L$51,$L$54,L757,$L$53,$L$50,P757),"")</f>
        <v/>
      </c>
      <c r="S757" s="321"/>
      <c r="T757" s="321"/>
      <c r="U757" s="326"/>
      <c r="V757" s="334"/>
      <c r="W757" s="326"/>
      <c r="X757" s="326"/>
      <c r="Y757" s="326"/>
      <c r="Z757" s="107" t="str">
        <f>IF(H757&gt;0, rate1(1,$L$52,$L$51,$L$54,U757,$L$53,$L$50,Y757),"")</f>
        <v/>
      </c>
      <c r="AA757" s="334" t="str">
        <f t="shared" si="447"/>
        <v/>
      </c>
      <c r="AB757" s="334" t="str">
        <f t="shared" si="448"/>
        <v/>
      </c>
      <c r="AC757" s="326" t="str">
        <f t="shared" si="449"/>
        <v/>
      </c>
      <c r="AD757" s="326" t="str">
        <f t="shared" si="450"/>
        <v/>
      </c>
      <c r="AE757" s="326" t="str">
        <f t="shared" si="451"/>
        <v/>
      </c>
      <c r="AF757" s="326" t="str">
        <f t="shared" si="452"/>
        <v/>
      </c>
      <c r="AG757" s="326" t="str">
        <f t="shared" si="453"/>
        <v/>
      </c>
      <c r="AH757" s="326" t="str">
        <f t="shared" si="454"/>
        <v/>
      </c>
      <c r="AI757" s="326" t="str">
        <f t="shared" si="455"/>
        <v/>
      </c>
      <c r="AJ757" s="326" t="str">
        <f t="shared" si="456"/>
        <v/>
      </c>
      <c r="AK757" s="335" t="str">
        <f t="shared" si="457"/>
        <v/>
      </c>
      <c r="AL757" s="41" t="str">
        <f t="shared" si="458"/>
        <v/>
      </c>
      <c r="AM757" s="8" t="e" cm="1">
        <f t="array" ref="AM757">Balance($B$8,$B$11,$B$12,$H$7,B757,AK757,AL757)</f>
        <v>#VALUE!</v>
      </c>
      <c r="AN757" s="8" t="e" cm="1">
        <f t="array" ref="AN757">getStorageByWaterLevel(B756)</f>
        <v>#VALUE!</v>
      </c>
    </row>
    <row r="758" spans="2:40" x14ac:dyDescent="0.25">
      <c r="B758" s="326" t="str">
        <f t="shared" si="436"/>
        <v/>
      </c>
      <c r="C758" s="326" t="str">
        <f t="shared" si="437"/>
        <v/>
      </c>
      <c r="D758" s="326" t="str">
        <f t="shared" si="438"/>
        <v/>
      </c>
      <c r="E758" s="326" t="str">
        <f t="shared" si="435"/>
        <v xml:space="preserve"> </v>
      </c>
      <c r="F758" s="326" t="str">
        <f t="shared" si="439"/>
        <v/>
      </c>
      <c r="G758" s="326" t="str">
        <f t="shared" si="440"/>
        <v/>
      </c>
      <c r="H758" s="311"/>
      <c r="I758" s="326" t="str">
        <f t="shared" si="441"/>
        <v/>
      </c>
      <c r="J758" s="326">
        <f t="shared" si="434"/>
        <v>42.18</v>
      </c>
      <c r="K758" s="333" t="str">
        <f t="shared" si="442"/>
        <v/>
      </c>
      <c r="L758" s="321" t="str">
        <f t="shared" si="443"/>
        <v/>
      </c>
      <c r="M758" s="321" t="str">
        <f t="shared" si="444"/>
        <v/>
      </c>
      <c r="N758" s="326" t="str">
        <f t="shared" si="445"/>
        <v/>
      </c>
      <c r="O758" s="326" t="str">
        <f t="shared" si="446"/>
        <v/>
      </c>
      <c r="P758" s="330"/>
      <c r="Q758" s="326"/>
      <c r="R758" s="276" t="str">
        <f>IF(H758&gt;0, rate1(1,$L$52,$L$51,$L$54,L758,$L$53,$L$50,P758),"")</f>
        <v/>
      </c>
      <c r="S758" s="321"/>
      <c r="T758" s="321"/>
      <c r="U758" s="326"/>
      <c r="V758" s="334"/>
      <c r="W758" s="326"/>
      <c r="X758" s="326"/>
      <c r="Y758" s="326"/>
      <c r="Z758" s="107" t="str">
        <f>IF(H758&gt;0, rate1(1,$L$52,$L$51,$L$54,U758,$L$53,$L$50,Y758),"")</f>
        <v/>
      </c>
      <c r="AA758" s="334" t="str">
        <f t="shared" si="447"/>
        <v/>
      </c>
      <c r="AB758" s="334" t="str">
        <f t="shared" si="448"/>
        <v/>
      </c>
      <c r="AC758" s="326" t="str">
        <f t="shared" si="449"/>
        <v/>
      </c>
      <c r="AD758" s="326" t="str">
        <f t="shared" si="450"/>
        <v/>
      </c>
      <c r="AE758" s="326" t="str">
        <f t="shared" si="451"/>
        <v/>
      </c>
      <c r="AF758" s="326" t="str">
        <f t="shared" si="452"/>
        <v/>
      </c>
      <c r="AG758" s="326" t="str">
        <f t="shared" si="453"/>
        <v/>
      </c>
      <c r="AH758" s="326" t="str">
        <f t="shared" si="454"/>
        <v/>
      </c>
      <c r="AI758" s="326" t="str">
        <f t="shared" si="455"/>
        <v/>
      </c>
      <c r="AJ758" s="326" t="str">
        <f t="shared" si="456"/>
        <v/>
      </c>
      <c r="AK758" s="335" t="str">
        <f t="shared" si="457"/>
        <v/>
      </c>
      <c r="AL758" s="41" t="str">
        <f t="shared" si="458"/>
        <v/>
      </c>
      <c r="AM758" s="8" t="e" cm="1">
        <f t="array" ref="AM758">Balance($B$8,$B$11,$B$12,$H$7,B758,AK758,AL758)</f>
        <v>#VALUE!</v>
      </c>
      <c r="AN758" s="8" t="e" cm="1">
        <f t="array" ref="AN758">getStorageByWaterLevel(B757)</f>
        <v>#VALUE!</v>
      </c>
    </row>
    <row r="759" spans="2:40" x14ac:dyDescent="0.25">
      <c r="B759" s="326" t="str">
        <f t="shared" si="436"/>
        <v/>
      </c>
      <c r="C759" s="326" t="str">
        <f t="shared" si="437"/>
        <v/>
      </c>
      <c r="D759" s="326" t="str">
        <f t="shared" si="438"/>
        <v/>
      </c>
      <c r="E759" s="326" t="str">
        <f t="shared" si="435"/>
        <v xml:space="preserve"> </v>
      </c>
      <c r="F759" s="326" t="str">
        <f t="shared" si="439"/>
        <v/>
      </c>
      <c r="G759" s="326" t="str">
        <f t="shared" si="440"/>
        <v/>
      </c>
      <c r="H759" s="311"/>
      <c r="I759" s="326" t="str">
        <f t="shared" si="441"/>
        <v/>
      </c>
      <c r="J759" s="326">
        <f t="shared" si="434"/>
        <v>42.18</v>
      </c>
      <c r="K759" s="333" t="str">
        <f t="shared" si="442"/>
        <v/>
      </c>
      <c r="L759" s="321" t="str">
        <f t="shared" si="443"/>
        <v/>
      </c>
      <c r="M759" s="321" t="str">
        <f t="shared" si="444"/>
        <v/>
      </c>
      <c r="N759" s="326" t="str">
        <f t="shared" si="445"/>
        <v/>
      </c>
      <c r="O759" s="326" t="str">
        <f t="shared" si="446"/>
        <v/>
      </c>
      <c r="P759" s="330"/>
      <c r="Q759" s="326"/>
      <c r="R759" s="276" t="str">
        <f>IF(H759&gt;0, rate1(1,$L$52,$L$51,$L$54,L759,$L$53,$L$50,P759),"")</f>
        <v/>
      </c>
      <c r="S759" s="321"/>
      <c r="T759" s="321"/>
      <c r="U759" s="326"/>
      <c r="V759" s="334"/>
      <c r="W759" s="326"/>
      <c r="X759" s="326"/>
      <c r="Y759" s="326"/>
      <c r="Z759" s="107" t="str">
        <f>IF(H759&gt;0, rate1(1,$L$52,$L$51,$L$54,U759,$L$53,$L$50,Y759),"")</f>
        <v/>
      </c>
      <c r="AA759" s="334" t="str">
        <f t="shared" si="447"/>
        <v/>
      </c>
      <c r="AB759" s="334" t="str">
        <f t="shared" si="448"/>
        <v/>
      </c>
      <c r="AC759" s="326" t="str">
        <f t="shared" si="449"/>
        <v/>
      </c>
      <c r="AD759" s="326" t="str">
        <f t="shared" si="450"/>
        <v/>
      </c>
      <c r="AE759" s="326" t="str">
        <f t="shared" si="451"/>
        <v/>
      </c>
      <c r="AF759" s="326" t="str">
        <f t="shared" si="452"/>
        <v/>
      </c>
      <c r="AG759" s="326" t="str">
        <f t="shared" si="453"/>
        <v/>
      </c>
      <c r="AH759" s="326" t="str">
        <f t="shared" si="454"/>
        <v/>
      </c>
      <c r="AI759" s="326" t="str">
        <f t="shared" si="455"/>
        <v/>
      </c>
      <c r="AJ759" s="326" t="str">
        <f t="shared" si="456"/>
        <v/>
      </c>
      <c r="AK759" s="335" t="str">
        <f t="shared" si="457"/>
        <v/>
      </c>
      <c r="AL759" s="41" t="str">
        <f t="shared" si="458"/>
        <v/>
      </c>
      <c r="AM759" s="8" t="e" cm="1">
        <f t="array" ref="AM759">Balance($B$8,$B$11,$B$12,$H$7,B759,AK759,AL759)</f>
        <v>#VALUE!</v>
      </c>
      <c r="AN759" s="8" t="e" cm="1">
        <f t="array" ref="AN759">getStorageByWaterLevel(B758)</f>
        <v>#VALUE!</v>
      </c>
    </row>
    <row r="760" spans="2:40" x14ac:dyDescent="0.25">
      <c r="B760" s="326" t="str">
        <f t="shared" si="436"/>
        <v/>
      </c>
      <c r="C760" s="326" t="str">
        <f t="shared" si="437"/>
        <v/>
      </c>
      <c r="D760" s="326" t="str">
        <f t="shared" si="438"/>
        <v/>
      </c>
      <c r="E760" s="326" t="str">
        <f t="shared" si="435"/>
        <v xml:space="preserve"> </v>
      </c>
      <c r="F760" s="326" t="str">
        <f t="shared" si="439"/>
        <v/>
      </c>
      <c r="G760" s="326" t="str">
        <f t="shared" si="440"/>
        <v/>
      </c>
      <c r="H760" s="311"/>
      <c r="I760" s="326" t="str">
        <f t="shared" si="441"/>
        <v/>
      </c>
      <c r="J760" s="326">
        <f t="shared" si="434"/>
        <v>42.18</v>
      </c>
      <c r="K760" s="333" t="str">
        <f t="shared" si="442"/>
        <v/>
      </c>
      <c r="L760" s="321" t="str">
        <f t="shared" si="443"/>
        <v/>
      </c>
      <c r="M760" s="321" t="str">
        <f t="shared" si="444"/>
        <v/>
      </c>
      <c r="N760" s="326" t="str">
        <f t="shared" si="445"/>
        <v/>
      </c>
      <c r="O760" s="326" t="str">
        <f t="shared" si="446"/>
        <v/>
      </c>
      <c r="P760" s="330"/>
      <c r="Q760" s="326"/>
      <c r="R760" s="276" t="str">
        <f>IF(H760&gt;0, rate1(1,$L$52,$L$51,$L$54,L760,$L$53,$L$50,P760),"")</f>
        <v/>
      </c>
      <c r="S760" s="321"/>
      <c r="T760" s="321"/>
      <c r="U760" s="326"/>
      <c r="V760" s="334"/>
      <c r="W760" s="326"/>
      <c r="X760" s="326"/>
      <c r="Y760" s="326"/>
      <c r="Z760" s="107" t="str">
        <f>IF(H760&gt;0, rate1(1,$L$52,$L$51,$L$54,U760,$L$53,$L$50,Y760),"")</f>
        <v/>
      </c>
      <c r="AA760" s="334" t="str">
        <f t="shared" si="447"/>
        <v/>
      </c>
      <c r="AB760" s="334" t="str">
        <f t="shared" si="448"/>
        <v/>
      </c>
      <c r="AC760" s="326" t="str">
        <f t="shared" si="449"/>
        <v/>
      </c>
      <c r="AD760" s="326" t="str">
        <f t="shared" si="450"/>
        <v/>
      </c>
      <c r="AE760" s="326" t="str">
        <f t="shared" si="451"/>
        <v/>
      </c>
      <c r="AF760" s="326" t="str">
        <f t="shared" si="452"/>
        <v/>
      </c>
      <c r="AG760" s="326" t="str">
        <f t="shared" si="453"/>
        <v/>
      </c>
      <c r="AH760" s="326" t="str">
        <f t="shared" si="454"/>
        <v/>
      </c>
      <c r="AI760" s="326" t="str">
        <f t="shared" si="455"/>
        <v/>
      </c>
      <c r="AJ760" s="326" t="str">
        <f t="shared" si="456"/>
        <v/>
      </c>
      <c r="AK760" s="335" t="str">
        <f t="shared" si="457"/>
        <v/>
      </c>
      <c r="AL760" s="41" t="str">
        <f t="shared" si="458"/>
        <v/>
      </c>
      <c r="AM760" s="8" t="e" cm="1">
        <f t="array" ref="AM760">Balance($B$8,$B$11,$B$12,$H$7,B760,AK760,AL760)</f>
        <v>#VALUE!</v>
      </c>
      <c r="AN760" s="8" t="e" cm="1">
        <f t="array" ref="AN760">getStorageByWaterLevel(B759)</f>
        <v>#VALUE!</v>
      </c>
    </row>
    <row r="761" spans="2:40" x14ac:dyDescent="0.25">
      <c r="B761" s="326" t="str">
        <f t="shared" si="436"/>
        <v/>
      </c>
      <c r="C761" s="326" t="str">
        <f t="shared" si="437"/>
        <v/>
      </c>
      <c r="D761" s="326" t="str">
        <f t="shared" si="438"/>
        <v/>
      </c>
      <c r="E761" s="326" t="str">
        <f t="shared" si="435"/>
        <v xml:space="preserve"> </v>
      </c>
      <c r="F761" s="326" t="str">
        <f t="shared" si="439"/>
        <v/>
      </c>
      <c r="G761" s="326" t="str">
        <f t="shared" si="440"/>
        <v/>
      </c>
      <c r="H761" s="311"/>
      <c r="I761" s="326" t="str">
        <f t="shared" si="441"/>
        <v/>
      </c>
      <c r="J761" s="326">
        <f t="shared" si="434"/>
        <v>42.18</v>
      </c>
      <c r="K761" s="333" t="str">
        <f t="shared" si="442"/>
        <v/>
      </c>
      <c r="L761" s="321" t="str">
        <f t="shared" si="443"/>
        <v/>
      </c>
      <c r="M761" s="321" t="str">
        <f t="shared" si="444"/>
        <v/>
      </c>
      <c r="N761" s="326" t="str">
        <f t="shared" si="445"/>
        <v/>
      </c>
      <c r="O761" s="326" t="str">
        <f t="shared" si="446"/>
        <v/>
      </c>
      <c r="P761" s="330"/>
      <c r="Q761" s="326"/>
      <c r="R761" s="276" t="str">
        <f>IF(H761&gt;0, rate1(1,$L$52,$L$51,$L$54,L761,$L$53,$L$50,P761),"")</f>
        <v/>
      </c>
      <c r="S761" s="321"/>
      <c r="T761" s="321"/>
      <c r="U761" s="326"/>
      <c r="V761" s="334"/>
      <c r="W761" s="326"/>
      <c r="X761" s="326"/>
      <c r="Y761" s="326"/>
      <c r="Z761" s="107" t="str">
        <f>IF(H761&gt;0, rate1(1,$L$52,$L$51,$L$54,U761,$L$53,$L$50,Y761),"")</f>
        <v/>
      </c>
      <c r="AA761" s="334" t="str">
        <f t="shared" si="447"/>
        <v/>
      </c>
      <c r="AB761" s="334" t="str">
        <f t="shared" si="448"/>
        <v/>
      </c>
      <c r="AC761" s="326" t="str">
        <f t="shared" si="449"/>
        <v/>
      </c>
      <c r="AD761" s="326" t="str">
        <f t="shared" si="450"/>
        <v/>
      </c>
      <c r="AE761" s="326" t="str">
        <f t="shared" si="451"/>
        <v/>
      </c>
      <c r="AF761" s="326" t="str">
        <f t="shared" si="452"/>
        <v/>
      </c>
      <c r="AG761" s="326" t="str">
        <f t="shared" si="453"/>
        <v/>
      </c>
      <c r="AH761" s="326" t="str">
        <f t="shared" si="454"/>
        <v/>
      </c>
      <c r="AI761" s="326" t="str">
        <f t="shared" si="455"/>
        <v/>
      </c>
      <c r="AJ761" s="326" t="str">
        <f t="shared" si="456"/>
        <v/>
      </c>
      <c r="AK761" s="335" t="str">
        <f t="shared" si="457"/>
        <v/>
      </c>
      <c r="AL761" s="41" t="str">
        <f t="shared" si="458"/>
        <v/>
      </c>
      <c r="AM761" s="8" t="e" cm="1">
        <f t="array" ref="AM761">Balance($B$8,$B$11,$B$12,$H$7,B761,AK761,AL761)</f>
        <v>#VALUE!</v>
      </c>
      <c r="AN761" s="8" t="e" cm="1">
        <f t="array" ref="AN761">getStorageByWaterLevel(B760)</f>
        <v>#VALUE!</v>
      </c>
    </row>
    <row r="762" spans="2:40" x14ac:dyDescent="0.25">
      <c r="B762" s="326" t="str">
        <f t="shared" si="436"/>
        <v/>
      </c>
      <c r="C762" s="326" t="str">
        <f t="shared" si="437"/>
        <v/>
      </c>
      <c r="D762" s="326" t="str">
        <f t="shared" si="438"/>
        <v/>
      </c>
      <c r="E762" s="326" t="str">
        <f t="shared" si="435"/>
        <v xml:space="preserve"> </v>
      </c>
      <c r="F762" s="326" t="str">
        <f t="shared" si="439"/>
        <v/>
      </c>
      <c r="G762" s="326" t="str">
        <f t="shared" si="440"/>
        <v/>
      </c>
      <c r="H762" s="311"/>
      <c r="I762" s="326" t="str">
        <f t="shared" si="441"/>
        <v/>
      </c>
      <c r="J762" s="326">
        <f t="shared" si="434"/>
        <v>42.18</v>
      </c>
      <c r="K762" s="333" t="str">
        <f t="shared" si="442"/>
        <v/>
      </c>
      <c r="L762" s="321" t="str">
        <f t="shared" si="443"/>
        <v/>
      </c>
      <c r="M762" s="321" t="str">
        <f t="shared" si="444"/>
        <v/>
      </c>
      <c r="N762" s="326" t="str">
        <f t="shared" si="445"/>
        <v/>
      </c>
      <c r="O762" s="326" t="str">
        <f t="shared" si="446"/>
        <v/>
      </c>
      <c r="P762" s="330"/>
      <c r="Q762" s="326"/>
      <c r="R762" s="276" t="str">
        <f>IF(H762&gt;0, rate1(1,$L$52,$L$51,$L$54,L762,$L$53,$L$50,P762),"")</f>
        <v/>
      </c>
      <c r="S762" s="321"/>
      <c r="T762" s="321"/>
      <c r="U762" s="326"/>
      <c r="V762" s="334"/>
      <c r="W762" s="326"/>
      <c r="X762" s="326"/>
      <c r="Y762" s="326"/>
      <c r="Z762" s="107" t="str">
        <f>IF(H762&gt;0, rate1(1,$L$52,$L$51,$L$54,U762,$L$53,$L$50,Y762),"")</f>
        <v/>
      </c>
      <c r="AA762" s="334" t="str">
        <f t="shared" si="447"/>
        <v/>
      </c>
      <c r="AB762" s="334" t="str">
        <f t="shared" si="448"/>
        <v/>
      </c>
      <c r="AC762" s="326" t="str">
        <f t="shared" si="449"/>
        <v/>
      </c>
      <c r="AD762" s="326" t="str">
        <f t="shared" si="450"/>
        <v/>
      </c>
      <c r="AE762" s="326" t="str">
        <f t="shared" si="451"/>
        <v/>
      </c>
      <c r="AF762" s="326" t="str">
        <f t="shared" si="452"/>
        <v/>
      </c>
      <c r="AG762" s="326" t="str">
        <f t="shared" si="453"/>
        <v/>
      </c>
      <c r="AH762" s="326" t="str">
        <f t="shared" si="454"/>
        <v/>
      </c>
      <c r="AI762" s="326" t="str">
        <f t="shared" si="455"/>
        <v/>
      </c>
      <c r="AJ762" s="326" t="str">
        <f t="shared" si="456"/>
        <v/>
      </c>
      <c r="AK762" s="335" t="str">
        <f t="shared" si="457"/>
        <v/>
      </c>
      <c r="AL762" s="41" t="str">
        <f t="shared" si="458"/>
        <v/>
      </c>
      <c r="AM762" s="8" t="e" cm="1">
        <f t="array" ref="AM762">Balance($B$8,$B$11,$B$12,$H$7,B762,AK762,AL762)</f>
        <v>#VALUE!</v>
      </c>
      <c r="AN762" s="8" t="e" cm="1">
        <f t="array" ref="AN762">getStorageByWaterLevel(B761)</f>
        <v>#VALUE!</v>
      </c>
    </row>
    <row r="763" spans="2:40" x14ac:dyDescent="0.25">
      <c r="B763" s="326" t="str">
        <f t="shared" si="436"/>
        <v/>
      </c>
      <c r="C763" s="326" t="str">
        <f t="shared" si="437"/>
        <v/>
      </c>
      <c r="D763" s="326" t="str">
        <f t="shared" si="438"/>
        <v/>
      </c>
      <c r="E763" s="326" t="str">
        <f t="shared" si="435"/>
        <v xml:space="preserve"> </v>
      </c>
      <c r="F763" s="326" t="str">
        <f t="shared" si="439"/>
        <v/>
      </c>
      <c r="G763" s="326" t="str">
        <f t="shared" si="440"/>
        <v/>
      </c>
      <c r="H763" s="311"/>
      <c r="I763" s="326" t="str">
        <f t="shared" si="441"/>
        <v/>
      </c>
      <c r="J763" s="326">
        <f t="shared" si="434"/>
        <v>42.18</v>
      </c>
      <c r="K763" s="333" t="str">
        <f t="shared" si="442"/>
        <v/>
      </c>
      <c r="L763" s="321" t="str">
        <f t="shared" si="443"/>
        <v/>
      </c>
      <c r="M763" s="321" t="str">
        <f t="shared" si="444"/>
        <v/>
      </c>
      <c r="N763" s="326" t="str">
        <f t="shared" si="445"/>
        <v/>
      </c>
      <c r="O763" s="326" t="str">
        <f t="shared" si="446"/>
        <v/>
      </c>
      <c r="P763" s="330"/>
      <c r="Q763" s="326"/>
      <c r="R763" s="276" t="str">
        <f>IF(H763&gt;0, rate1(1,$L$52,$L$51,$L$54,L763,$L$53,$L$50,P763),"")</f>
        <v/>
      </c>
      <c r="S763" s="321"/>
      <c r="T763" s="321"/>
      <c r="U763" s="326"/>
      <c r="V763" s="334"/>
      <c r="W763" s="326"/>
      <c r="X763" s="326"/>
      <c r="Y763" s="326"/>
      <c r="Z763" s="107" t="str">
        <f>IF(H763&gt;0, rate1(1,$L$52,$L$51,$L$54,U763,$L$53,$L$50,Y763),"")</f>
        <v/>
      </c>
      <c r="AA763" s="334" t="str">
        <f t="shared" si="447"/>
        <v/>
      </c>
      <c r="AB763" s="334" t="str">
        <f t="shared" si="448"/>
        <v/>
      </c>
      <c r="AC763" s="326" t="str">
        <f t="shared" si="449"/>
        <v/>
      </c>
      <c r="AD763" s="326" t="str">
        <f t="shared" si="450"/>
        <v/>
      </c>
      <c r="AE763" s="326" t="str">
        <f t="shared" si="451"/>
        <v/>
      </c>
      <c r="AF763" s="326" t="str">
        <f t="shared" si="452"/>
        <v/>
      </c>
      <c r="AG763" s="326" t="str">
        <f t="shared" si="453"/>
        <v/>
      </c>
      <c r="AH763" s="326" t="str">
        <f t="shared" si="454"/>
        <v/>
      </c>
      <c r="AI763" s="326" t="str">
        <f t="shared" si="455"/>
        <v/>
      </c>
      <c r="AJ763" s="326" t="str">
        <f t="shared" si="456"/>
        <v/>
      </c>
      <c r="AK763" s="335" t="str">
        <f t="shared" si="457"/>
        <v/>
      </c>
      <c r="AL763" s="41" t="str">
        <f t="shared" si="458"/>
        <v/>
      </c>
      <c r="AM763" s="8" t="e" cm="1">
        <f t="array" ref="AM763">Balance($B$8,$B$11,$B$12,$H$7,B763,AK763,AL763)</f>
        <v>#VALUE!</v>
      </c>
      <c r="AN763" s="8" t="e" cm="1">
        <f t="array" ref="AN763">getStorageByWaterLevel(B762)</f>
        <v>#VALUE!</v>
      </c>
    </row>
    <row r="764" spans="2:40" x14ac:dyDescent="0.25">
      <c r="B764" s="326" t="str">
        <f t="shared" si="436"/>
        <v/>
      </c>
      <c r="C764" s="326" t="str">
        <f t="shared" si="437"/>
        <v/>
      </c>
      <c r="D764" s="326" t="str">
        <f t="shared" si="438"/>
        <v/>
      </c>
      <c r="E764" s="326" t="str">
        <f t="shared" si="435"/>
        <v xml:space="preserve"> </v>
      </c>
      <c r="F764" s="326" t="str">
        <f t="shared" si="439"/>
        <v/>
      </c>
      <c r="G764" s="326" t="str">
        <f t="shared" si="440"/>
        <v/>
      </c>
      <c r="H764" s="311"/>
      <c r="I764" s="326" t="str">
        <f t="shared" si="441"/>
        <v/>
      </c>
      <c r="J764" s="326">
        <f t="shared" si="434"/>
        <v>42.18</v>
      </c>
      <c r="K764" s="333" t="str">
        <f t="shared" si="442"/>
        <v/>
      </c>
      <c r="L764" s="321" t="str">
        <f t="shared" si="443"/>
        <v/>
      </c>
      <c r="M764" s="321" t="str">
        <f t="shared" si="444"/>
        <v/>
      </c>
      <c r="N764" s="326" t="str">
        <f t="shared" si="445"/>
        <v/>
      </c>
      <c r="O764" s="326" t="str">
        <f t="shared" si="446"/>
        <v/>
      </c>
      <c r="P764" s="330"/>
      <c r="Q764" s="326"/>
      <c r="R764" s="276" t="str">
        <f>IF(H764&gt;0, rate1(1,$L$52,$L$51,$L$54,L764,$L$53,$L$50,P764),"")</f>
        <v/>
      </c>
      <c r="S764" s="321"/>
      <c r="T764" s="321"/>
      <c r="U764" s="326"/>
      <c r="V764" s="334"/>
      <c r="W764" s="326"/>
      <c r="X764" s="326"/>
      <c r="Y764" s="326"/>
      <c r="Z764" s="107" t="str">
        <f>IF(H764&gt;0, rate1(1,$L$52,$L$51,$L$54,U764,$L$53,$L$50,Y764),"")</f>
        <v/>
      </c>
      <c r="AA764" s="334" t="str">
        <f t="shared" si="447"/>
        <v/>
      </c>
      <c r="AB764" s="334" t="str">
        <f t="shared" si="448"/>
        <v/>
      </c>
      <c r="AC764" s="326" t="str">
        <f t="shared" si="449"/>
        <v/>
      </c>
      <c r="AD764" s="326" t="str">
        <f t="shared" si="450"/>
        <v/>
      </c>
      <c r="AE764" s="326" t="str">
        <f t="shared" si="451"/>
        <v/>
      </c>
      <c r="AF764" s="326" t="str">
        <f t="shared" si="452"/>
        <v/>
      </c>
      <c r="AG764" s="326" t="str">
        <f t="shared" si="453"/>
        <v/>
      </c>
      <c r="AH764" s="326" t="str">
        <f t="shared" si="454"/>
        <v/>
      </c>
      <c r="AI764" s="326" t="str">
        <f t="shared" si="455"/>
        <v/>
      </c>
      <c r="AJ764" s="326" t="str">
        <f t="shared" si="456"/>
        <v/>
      </c>
      <c r="AK764" s="335" t="str">
        <f t="shared" si="457"/>
        <v/>
      </c>
      <c r="AL764" s="41" t="str">
        <f t="shared" si="458"/>
        <v/>
      </c>
      <c r="AM764" s="8" t="e" cm="1">
        <f t="array" ref="AM764">Balance($B$8,$B$11,$B$12,$H$7,B764,AK764,AL764)</f>
        <v>#VALUE!</v>
      </c>
      <c r="AN764" s="8" t="e" cm="1">
        <f t="array" ref="AN764">getStorageByWaterLevel(B763)</f>
        <v>#VALUE!</v>
      </c>
    </row>
    <row r="765" spans="2:40" x14ac:dyDescent="0.25">
      <c r="B765" s="326" t="str">
        <f t="shared" si="436"/>
        <v/>
      </c>
      <c r="C765" s="326" t="str">
        <f t="shared" si="437"/>
        <v/>
      </c>
      <c r="D765" s="326" t="str">
        <f t="shared" si="438"/>
        <v/>
      </c>
      <c r="E765" s="326" t="str">
        <f t="shared" si="435"/>
        <v xml:space="preserve"> </v>
      </c>
      <c r="F765" s="326" t="str">
        <f t="shared" si="439"/>
        <v/>
      </c>
      <c r="G765" s="326" t="str">
        <f t="shared" si="440"/>
        <v/>
      </c>
      <c r="H765" s="311"/>
      <c r="I765" s="326" t="str">
        <f t="shared" si="441"/>
        <v/>
      </c>
      <c r="J765" s="326">
        <f t="shared" si="434"/>
        <v>42.18</v>
      </c>
      <c r="K765" s="333" t="str">
        <f t="shared" si="442"/>
        <v/>
      </c>
      <c r="L765" s="321" t="str">
        <f t="shared" si="443"/>
        <v/>
      </c>
      <c r="M765" s="321" t="str">
        <f t="shared" si="444"/>
        <v/>
      </c>
      <c r="N765" s="326" t="str">
        <f t="shared" si="445"/>
        <v/>
      </c>
      <c r="O765" s="326" t="str">
        <f t="shared" si="446"/>
        <v/>
      </c>
      <c r="P765" s="330"/>
      <c r="Q765" s="326"/>
      <c r="R765" s="276" t="str">
        <f>IF(H765&gt;0, rate1(1,$L$52,$L$51,$L$54,L765,$L$53,$L$50,P765),"")</f>
        <v/>
      </c>
      <c r="S765" s="321"/>
      <c r="T765" s="321"/>
      <c r="U765" s="326"/>
      <c r="V765" s="334"/>
      <c r="W765" s="326"/>
      <c r="X765" s="326"/>
      <c r="Y765" s="326"/>
      <c r="Z765" s="107" t="str">
        <f>IF(H765&gt;0, rate1(1,$L$52,$L$51,$L$54,U765,$L$53,$L$50,Y765),"")</f>
        <v/>
      </c>
      <c r="AA765" s="334" t="str">
        <f t="shared" si="447"/>
        <v/>
      </c>
      <c r="AB765" s="334" t="str">
        <f t="shared" si="448"/>
        <v/>
      </c>
      <c r="AC765" s="326" t="str">
        <f t="shared" si="449"/>
        <v/>
      </c>
      <c r="AD765" s="326" t="str">
        <f t="shared" si="450"/>
        <v/>
      </c>
      <c r="AE765" s="326" t="str">
        <f t="shared" si="451"/>
        <v/>
      </c>
      <c r="AF765" s="326" t="str">
        <f t="shared" si="452"/>
        <v/>
      </c>
      <c r="AG765" s="326" t="str">
        <f t="shared" si="453"/>
        <v/>
      </c>
      <c r="AH765" s="326" t="str">
        <f t="shared" si="454"/>
        <v/>
      </c>
      <c r="AI765" s="326" t="str">
        <f t="shared" si="455"/>
        <v/>
      </c>
      <c r="AJ765" s="326" t="str">
        <f t="shared" si="456"/>
        <v/>
      </c>
      <c r="AK765" s="335" t="str">
        <f t="shared" si="457"/>
        <v/>
      </c>
      <c r="AL765" s="41" t="str">
        <f t="shared" si="458"/>
        <v/>
      </c>
      <c r="AM765" s="8" t="e" cm="1">
        <f t="array" ref="AM765">Balance($B$8,$B$11,$B$12,$H$7,B765,AK765,AL765)</f>
        <v>#VALUE!</v>
      </c>
      <c r="AN765" s="8" t="e" cm="1">
        <f t="array" ref="AN765">getStorageByWaterLevel(B764)</f>
        <v>#VALUE!</v>
      </c>
    </row>
    <row r="766" spans="2:40" x14ac:dyDescent="0.25">
      <c r="B766" s="326" t="str">
        <f t="shared" si="436"/>
        <v/>
      </c>
      <c r="C766" s="326" t="str">
        <f t="shared" si="437"/>
        <v/>
      </c>
      <c r="D766" s="326" t="str">
        <f t="shared" si="438"/>
        <v/>
      </c>
      <c r="E766" s="326" t="str">
        <f t="shared" si="435"/>
        <v xml:space="preserve"> </v>
      </c>
      <c r="F766" s="326" t="str">
        <f t="shared" si="439"/>
        <v/>
      </c>
      <c r="G766" s="326" t="str">
        <f t="shared" si="440"/>
        <v/>
      </c>
      <c r="H766" s="311"/>
      <c r="I766" s="326" t="str">
        <f t="shared" si="441"/>
        <v/>
      </c>
      <c r="J766" s="326">
        <f t="shared" ref="J766:J829" si="459">$B$7</f>
        <v>42.18</v>
      </c>
      <c r="K766" s="333" t="str">
        <f t="shared" si="442"/>
        <v/>
      </c>
      <c r="L766" s="321" t="str">
        <f t="shared" si="443"/>
        <v/>
      </c>
      <c r="M766" s="321" t="str">
        <f t="shared" si="444"/>
        <v/>
      </c>
      <c r="N766" s="326" t="str">
        <f t="shared" si="445"/>
        <v/>
      </c>
      <c r="O766" s="326" t="str">
        <f t="shared" si="446"/>
        <v/>
      </c>
      <c r="P766" s="330"/>
      <c r="Q766" s="326"/>
      <c r="R766" s="276" t="str">
        <f>IF(H766&gt;0, rate1(1,$L$52,$L$51,$L$54,L766,$L$53,$L$50,P766),"")</f>
        <v/>
      </c>
      <c r="S766" s="321"/>
      <c r="T766" s="321"/>
      <c r="U766" s="326"/>
      <c r="V766" s="334"/>
      <c r="W766" s="326"/>
      <c r="X766" s="326"/>
      <c r="Y766" s="326"/>
      <c r="Z766" s="107" t="str">
        <f>IF(H766&gt;0, rate1(1,$L$52,$L$51,$L$54,U766,$L$53,$L$50,Y766),"")</f>
        <v/>
      </c>
      <c r="AA766" s="334" t="str">
        <f t="shared" si="447"/>
        <v/>
      </c>
      <c r="AB766" s="334" t="str">
        <f t="shared" si="448"/>
        <v/>
      </c>
      <c r="AC766" s="326" t="str">
        <f t="shared" si="449"/>
        <v/>
      </c>
      <c r="AD766" s="326" t="str">
        <f t="shared" si="450"/>
        <v/>
      </c>
      <c r="AE766" s="326" t="str">
        <f t="shared" si="451"/>
        <v/>
      </c>
      <c r="AF766" s="326" t="str">
        <f t="shared" si="452"/>
        <v/>
      </c>
      <c r="AG766" s="326" t="str">
        <f t="shared" si="453"/>
        <v/>
      </c>
      <c r="AH766" s="326" t="str">
        <f t="shared" si="454"/>
        <v/>
      </c>
      <c r="AI766" s="326" t="str">
        <f t="shared" si="455"/>
        <v/>
      </c>
      <c r="AJ766" s="326" t="str">
        <f t="shared" si="456"/>
        <v/>
      </c>
      <c r="AK766" s="335" t="str">
        <f t="shared" si="457"/>
        <v/>
      </c>
      <c r="AL766" s="41" t="str">
        <f t="shared" si="458"/>
        <v/>
      </c>
      <c r="AM766" s="8" t="e" cm="1">
        <f t="array" ref="AM766">Balance($B$8,$B$11,$B$12,$H$7,B766,AK766,AL766)</f>
        <v>#VALUE!</v>
      </c>
      <c r="AN766" s="8" t="e" cm="1">
        <f t="array" ref="AN766">getStorageByWaterLevel(B765)</f>
        <v>#VALUE!</v>
      </c>
    </row>
    <row r="767" spans="2:40" x14ac:dyDescent="0.25">
      <c r="B767" s="326" t="str">
        <f t="shared" si="436"/>
        <v/>
      </c>
      <c r="C767" s="326" t="str">
        <f t="shared" si="437"/>
        <v/>
      </c>
      <c r="D767" s="326" t="str">
        <f t="shared" si="438"/>
        <v/>
      </c>
      <c r="E767" s="326" t="str">
        <f t="shared" ref="E767:E830" si="460">IF(H767&gt;0,IF(AND(C767&lt;$B$6,C767&gt;$K$12),bb2wang($B$6,$K$12,C767,$H$8,$H$9,I767,$H$10,$H$11,$K$10,$K$11,$H$13),E766)," ")</f>
        <v xml:space="preserve"> </v>
      </c>
      <c r="F767" s="326" t="str">
        <f t="shared" si="439"/>
        <v/>
      </c>
      <c r="G767" s="326" t="str">
        <f t="shared" si="440"/>
        <v/>
      </c>
      <c r="H767" s="311"/>
      <c r="I767" s="326" t="str">
        <f t="shared" si="441"/>
        <v/>
      </c>
      <c r="J767" s="326">
        <f t="shared" si="459"/>
        <v>42.18</v>
      </c>
      <c r="K767" s="333" t="str">
        <f t="shared" si="442"/>
        <v/>
      </c>
      <c r="L767" s="321" t="str">
        <f t="shared" si="443"/>
        <v/>
      </c>
      <c r="M767" s="321" t="str">
        <f t="shared" si="444"/>
        <v/>
      </c>
      <c r="N767" s="326" t="str">
        <f t="shared" si="445"/>
        <v/>
      </c>
      <c r="O767" s="326" t="str">
        <f t="shared" si="446"/>
        <v/>
      </c>
      <c r="P767" s="330"/>
      <c r="Q767" s="326"/>
      <c r="R767" s="276" t="str">
        <f>IF(H767&gt;0, rate1(1,$L$52,$L$51,$L$54,L767,$L$53,$L$50,P767),"")</f>
        <v/>
      </c>
      <c r="S767" s="321"/>
      <c r="T767" s="321"/>
      <c r="U767" s="326"/>
      <c r="V767" s="334"/>
      <c r="W767" s="326"/>
      <c r="X767" s="326"/>
      <c r="Y767" s="326"/>
      <c r="Z767" s="107" t="str">
        <f>IF(H767&gt;0, rate1(1,$L$52,$L$51,$L$54,U767,$L$53,$L$50,Y767),"")</f>
        <v/>
      </c>
      <c r="AA767" s="334" t="str">
        <f t="shared" si="447"/>
        <v/>
      </c>
      <c r="AB767" s="334" t="str">
        <f t="shared" si="448"/>
        <v/>
      </c>
      <c r="AC767" s="326" t="str">
        <f t="shared" si="449"/>
        <v/>
      </c>
      <c r="AD767" s="326" t="str">
        <f t="shared" si="450"/>
        <v/>
      </c>
      <c r="AE767" s="326" t="str">
        <f t="shared" si="451"/>
        <v/>
      </c>
      <c r="AF767" s="326" t="str">
        <f t="shared" si="452"/>
        <v/>
      </c>
      <c r="AG767" s="326" t="str">
        <f t="shared" si="453"/>
        <v/>
      </c>
      <c r="AH767" s="326" t="str">
        <f t="shared" si="454"/>
        <v/>
      </c>
      <c r="AI767" s="326" t="str">
        <f t="shared" si="455"/>
        <v/>
      </c>
      <c r="AJ767" s="326" t="str">
        <f t="shared" si="456"/>
        <v/>
      </c>
      <c r="AK767" s="335" t="str">
        <f t="shared" si="457"/>
        <v/>
      </c>
      <c r="AL767" s="41" t="str">
        <f t="shared" si="458"/>
        <v/>
      </c>
      <c r="AM767" s="8" t="e" cm="1">
        <f t="array" ref="AM767">Balance($B$8,$B$11,$B$12,$H$7,B767,AK767,AL767)</f>
        <v>#VALUE!</v>
      </c>
      <c r="AN767" s="8" t="e" cm="1">
        <f t="array" ref="AN767">getStorageByWaterLevel(B766)</f>
        <v>#VALUE!</v>
      </c>
    </row>
    <row r="768" spans="2:40" x14ac:dyDescent="0.25">
      <c r="B768" s="326" t="str">
        <f t="shared" ref="B768:B831" si="461">IF(H768&gt;0, AF767,"")</f>
        <v/>
      </c>
      <c r="C768" s="326" t="str">
        <f t="shared" ref="C768:C831" si="462">IF(H768&gt;0, AG767,"")</f>
        <v/>
      </c>
      <c r="D768" s="326" t="str">
        <f t="shared" ref="D768:D831" si="463">IF(H768&gt;0, AH767,"")</f>
        <v/>
      </c>
      <c r="E768" s="326" t="str">
        <f t="shared" si="460"/>
        <v xml:space="preserve"> </v>
      </c>
      <c r="F768" s="326" t="str">
        <f t="shared" ref="F768:F831" si="464">IF(H768&gt;0, (E768+E767)/2,"")</f>
        <v/>
      </c>
      <c r="G768" s="326" t="str">
        <f t="shared" ref="G768:G831" si="465">IF(H768&gt;0, F768*$S$53*$C$55*(B768-C768+N768)^1.5,"")</f>
        <v/>
      </c>
      <c r="H768" s="311"/>
      <c r="I768" s="326" t="str">
        <f t="shared" ref="I768:I831" si="466">IF(H768&gt;0, (B768-C768)*B$19,"")</f>
        <v/>
      </c>
      <c r="J768" s="326">
        <f t="shared" si="459"/>
        <v>42.18</v>
      </c>
      <c r="K768" s="333" t="str">
        <f t="shared" ref="K768:K831" si="467">IF(H768&gt;0, IF((1-S767-0.015)&gt;0,1,-1),"")</f>
        <v/>
      </c>
      <c r="L768" s="321" t="str">
        <f t="shared" ref="L768:L831" si="468">IF(H768&gt;0, D768+K768*H768,"")</f>
        <v/>
      </c>
      <c r="M768" s="321" t="str">
        <f t="shared" ref="M768:M831" si="469">IF(H768&gt;0, (D768+L768)/2,"")</f>
        <v/>
      </c>
      <c r="N768" s="326" t="str">
        <f t="shared" ref="N768:N831" si="470">IF(H768&gt;0, 2*($P$53*M768/$S$52/$S$51)^2-(B768-C768)*2,"")</f>
        <v/>
      </c>
      <c r="O768" s="326" t="str">
        <f t="shared" ref="O768:O831" si="471">IF(H768&gt;0, WH(B768,$F$51,$F$52,$F$53),"")</f>
        <v/>
      </c>
      <c r="P768" s="330"/>
      <c r="Q768" s="326"/>
      <c r="R768" s="276" t="str">
        <f>IF(H768&gt;0, rate1(1,$L$52,$L$51,$L$54,L768,$L$53,$L$50,P768),"")</f>
        <v/>
      </c>
      <c r="S768" s="321"/>
      <c r="T768" s="321"/>
      <c r="U768" s="326"/>
      <c r="V768" s="334"/>
      <c r="W768" s="326"/>
      <c r="X768" s="326"/>
      <c r="Y768" s="326"/>
      <c r="Z768" s="107" t="str">
        <f>IF(H768&gt;0, rate1(1,$L$52,$L$51,$L$54,U768,$L$53,$L$50,Y768),"")</f>
        <v/>
      </c>
      <c r="AA768" s="334" t="str">
        <f t="shared" ref="AA768:AA831" si="472">IF(H768&gt;0, X768/O768/Z768,"")</f>
        <v/>
      </c>
      <c r="AB768" s="334" t="str">
        <f t="shared" ref="AB768:AB831" si="473">IF(H768&gt;0, W768/(1-AA768),"")</f>
        <v/>
      </c>
      <c r="AC768" s="326" t="str">
        <f t="shared" ref="AC768:AC831" si="474">IF(H768&gt;0, delta_z(N768,S768,H768,AE767,AB768),"")</f>
        <v/>
      </c>
      <c r="AD768" s="326" t="str">
        <f t="shared" ref="AD768:AD831" si="475">IF(H768&gt;0, H768/AC768*K768,"")</f>
        <v/>
      </c>
      <c r="AE768" s="326" t="str">
        <f t="shared" ref="AE768:AE831" si="476">IF(H768&gt;0, (AD768-AD767)/(AC768+AC767)*2,"")</f>
        <v/>
      </c>
      <c r="AF768" s="326" t="str">
        <f t="shared" ref="AF768:AF831" si="477">IF(H768&gt;0, B768-(AC768-N768),"")</f>
        <v/>
      </c>
      <c r="AG768" s="326" t="str">
        <f t="shared" ref="AG768:AG831" si="478">IF(H768&gt;0, C768-AC768,"")</f>
        <v/>
      </c>
      <c r="AH768" s="326" t="str">
        <f t="shared" ref="AH768:AH831" si="479">IF(H768&gt;0, $S$54*$S$53*$C$55*SQRT(AF768-AG768),"")</f>
        <v/>
      </c>
      <c r="AI768" s="326" t="str">
        <f t="shared" ref="AI768:AI831" si="480">IF(H768&gt;0, AC768/R768*1000000,"")</f>
        <v/>
      </c>
      <c r="AJ768" s="326" t="str">
        <f t="shared" ref="AJ768:AJ831" si="481">IF(H768&gt;0, AJ767+AI768/3600,"")</f>
        <v/>
      </c>
      <c r="AK768" s="335" t="str">
        <f t="shared" ref="AK768:AK831" si="482">IF(H768&gt;0, AK767+AI767*G767/1000000,"")</f>
        <v/>
      </c>
      <c r="AL768" s="41" t="str">
        <f t="shared" ref="AL768:AL831" si="483">IF(H768&gt;0, AL767+AI767*J767/1000000,"")</f>
        <v/>
      </c>
      <c r="AM768" s="8" t="e" cm="1">
        <f t="array" ref="AM768">Balance($B$8,$B$11,$B$12,$H$7,B768,AK768,AL768)</f>
        <v>#VALUE!</v>
      </c>
      <c r="AN768" s="8" t="e" cm="1">
        <f t="array" ref="AN768">getStorageByWaterLevel(B767)</f>
        <v>#VALUE!</v>
      </c>
    </row>
    <row r="769" spans="2:40" x14ac:dyDescent="0.25">
      <c r="B769" s="326" t="str">
        <f t="shared" si="461"/>
        <v/>
      </c>
      <c r="C769" s="326" t="str">
        <f t="shared" si="462"/>
        <v/>
      </c>
      <c r="D769" s="326" t="str">
        <f t="shared" si="463"/>
        <v/>
      </c>
      <c r="E769" s="326" t="str">
        <f t="shared" si="460"/>
        <v xml:space="preserve"> </v>
      </c>
      <c r="F769" s="326" t="str">
        <f t="shared" si="464"/>
        <v/>
      </c>
      <c r="G769" s="326" t="str">
        <f t="shared" si="465"/>
        <v/>
      </c>
      <c r="H769" s="311"/>
      <c r="I769" s="326" t="str">
        <f t="shared" si="466"/>
        <v/>
      </c>
      <c r="J769" s="326">
        <f t="shared" si="459"/>
        <v>42.18</v>
      </c>
      <c r="K769" s="333" t="str">
        <f t="shared" si="467"/>
        <v/>
      </c>
      <c r="L769" s="321" t="str">
        <f t="shared" si="468"/>
        <v/>
      </c>
      <c r="M769" s="321" t="str">
        <f t="shared" si="469"/>
        <v/>
      </c>
      <c r="N769" s="326" t="str">
        <f t="shared" si="470"/>
        <v/>
      </c>
      <c r="O769" s="326" t="str">
        <f t="shared" si="471"/>
        <v/>
      </c>
      <c r="P769" s="330"/>
      <c r="Q769" s="326"/>
      <c r="R769" s="276" t="str">
        <f>IF(H769&gt;0, rate1(1,$L$52,$L$51,$L$54,L769,$L$53,$L$50,P769),"")</f>
        <v/>
      </c>
      <c r="S769" s="321"/>
      <c r="T769" s="321"/>
      <c r="U769" s="326"/>
      <c r="V769" s="334"/>
      <c r="W769" s="326"/>
      <c r="X769" s="326"/>
      <c r="Y769" s="326"/>
      <c r="Z769" s="107" t="str">
        <f>IF(H769&gt;0, rate1(1,$L$52,$L$51,$L$54,U769,$L$53,$L$50,Y769),"")</f>
        <v/>
      </c>
      <c r="AA769" s="334" t="str">
        <f t="shared" si="472"/>
        <v/>
      </c>
      <c r="AB769" s="334" t="str">
        <f t="shared" si="473"/>
        <v/>
      </c>
      <c r="AC769" s="326" t="str">
        <f t="shared" si="474"/>
        <v/>
      </c>
      <c r="AD769" s="326" t="str">
        <f t="shared" si="475"/>
        <v/>
      </c>
      <c r="AE769" s="326" t="str">
        <f t="shared" si="476"/>
        <v/>
      </c>
      <c r="AF769" s="326" t="str">
        <f t="shared" si="477"/>
        <v/>
      </c>
      <c r="AG769" s="326" t="str">
        <f t="shared" si="478"/>
        <v/>
      </c>
      <c r="AH769" s="326" t="str">
        <f t="shared" si="479"/>
        <v/>
      </c>
      <c r="AI769" s="326" t="str">
        <f t="shared" si="480"/>
        <v/>
      </c>
      <c r="AJ769" s="326" t="str">
        <f t="shared" si="481"/>
        <v/>
      </c>
      <c r="AK769" s="335" t="str">
        <f t="shared" si="482"/>
        <v/>
      </c>
      <c r="AL769" s="41" t="str">
        <f t="shared" si="483"/>
        <v/>
      </c>
      <c r="AM769" s="8" t="e" cm="1">
        <f t="array" ref="AM769">Balance($B$8,$B$11,$B$12,$H$7,B769,AK769,AL769)</f>
        <v>#VALUE!</v>
      </c>
      <c r="AN769" s="8" t="e" cm="1">
        <f t="array" ref="AN769">getStorageByWaterLevel(B768)</f>
        <v>#VALUE!</v>
      </c>
    </row>
    <row r="770" spans="2:40" x14ac:dyDescent="0.25">
      <c r="B770" s="326" t="str">
        <f t="shared" si="461"/>
        <v/>
      </c>
      <c r="C770" s="326" t="str">
        <f t="shared" si="462"/>
        <v/>
      </c>
      <c r="D770" s="326" t="str">
        <f t="shared" si="463"/>
        <v/>
      </c>
      <c r="E770" s="326" t="str">
        <f t="shared" si="460"/>
        <v xml:space="preserve"> </v>
      </c>
      <c r="F770" s="326" t="str">
        <f t="shared" si="464"/>
        <v/>
      </c>
      <c r="G770" s="326" t="str">
        <f t="shared" si="465"/>
        <v/>
      </c>
      <c r="H770" s="311"/>
      <c r="I770" s="326" t="str">
        <f t="shared" si="466"/>
        <v/>
      </c>
      <c r="J770" s="326">
        <f t="shared" si="459"/>
        <v>42.18</v>
      </c>
      <c r="K770" s="333" t="str">
        <f t="shared" si="467"/>
        <v/>
      </c>
      <c r="L770" s="321" t="str">
        <f t="shared" si="468"/>
        <v/>
      </c>
      <c r="M770" s="321" t="str">
        <f t="shared" si="469"/>
        <v/>
      </c>
      <c r="N770" s="326" t="str">
        <f t="shared" si="470"/>
        <v/>
      </c>
      <c r="O770" s="326" t="str">
        <f t="shared" si="471"/>
        <v/>
      </c>
      <c r="P770" s="330"/>
      <c r="Q770" s="326"/>
      <c r="R770" s="276" t="str">
        <f>IF(H770&gt;0, rate1(1,$L$52,$L$51,$L$54,L770,$L$53,$L$50,P770),"")</f>
        <v/>
      </c>
      <c r="S770" s="321"/>
      <c r="T770" s="321"/>
      <c r="U770" s="326"/>
      <c r="V770" s="334"/>
      <c r="W770" s="326"/>
      <c r="X770" s="326"/>
      <c r="Y770" s="326"/>
      <c r="Z770" s="107" t="str">
        <f>IF(H770&gt;0, rate1(1,$L$52,$L$51,$L$54,U770,$L$53,$L$50,Y770),"")</f>
        <v/>
      </c>
      <c r="AA770" s="334" t="str">
        <f t="shared" si="472"/>
        <v/>
      </c>
      <c r="AB770" s="334" t="str">
        <f t="shared" si="473"/>
        <v/>
      </c>
      <c r="AC770" s="326" t="str">
        <f t="shared" si="474"/>
        <v/>
      </c>
      <c r="AD770" s="326" t="str">
        <f t="shared" si="475"/>
        <v/>
      </c>
      <c r="AE770" s="326" t="str">
        <f t="shared" si="476"/>
        <v/>
      </c>
      <c r="AF770" s="326" t="str">
        <f t="shared" si="477"/>
        <v/>
      </c>
      <c r="AG770" s="326" t="str">
        <f t="shared" si="478"/>
        <v/>
      </c>
      <c r="AH770" s="326" t="str">
        <f t="shared" si="479"/>
        <v/>
      </c>
      <c r="AI770" s="326" t="str">
        <f t="shared" si="480"/>
        <v/>
      </c>
      <c r="AJ770" s="326" t="str">
        <f t="shared" si="481"/>
        <v/>
      </c>
      <c r="AK770" s="335" t="str">
        <f t="shared" si="482"/>
        <v/>
      </c>
      <c r="AL770" s="41" t="str">
        <f t="shared" si="483"/>
        <v/>
      </c>
      <c r="AM770" s="8" t="e" cm="1">
        <f t="array" ref="AM770">Balance($B$8,$B$11,$B$12,$H$7,B770,AK770,AL770)</f>
        <v>#VALUE!</v>
      </c>
      <c r="AN770" s="8" t="e" cm="1">
        <f t="array" ref="AN770">getStorageByWaterLevel(B769)</f>
        <v>#VALUE!</v>
      </c>
    </row>
    <row r="771" spans="2:40" x14ac:dyDescent="0.25">
      <c r="B771" s="326" t="str">
        <f t="shared" si="461"/>
        <v/>
      </c>
      <c r="C771" s="326" t="str">
        <f t="shared" si="462"/>
        <v/>
      </c>
      <c r="D771" s="326" t="str">
        <f t="shared" si="463"/>
        <v/>
      </c>
      <c r="E771" s="326" t="str">
        <f t="shared" si="460"/>
        <v xml:space="preserve"> </v>
      </c>
      <c r="F771" s="326" t="str">
        <f t="shared" si="464"/>
        <v/>
      </c>
      <c r="G771" s="326" t="str">
        <f t="shared" si="465"/>
        <v/>
      </c>
      <c r="H771" s="311"/>
      <c r="I771" s="326" t="str">
        <f t="shared" si="466"/>
        <v/>
      </c>
      <c r="J771" s="326">
        <f t="shared" si="459"/>
        <v>42.18</v>
      </c>
      <c r="K771" s="333" t="str">
        <f t="shared" si="467"/>
        <v/>
      </c>
      <c r="L771" s="321" t="str">
        <f t="shared" si="468"/>
        <v/>
      </c>
      <c r="M771" s="321" t="str">
        <f t="shared" si="469"/>
        <v/>
      </c>
      <c r="N771" s="326" t="str">
        <f t="shared" si="470"/>
        <v/>
      </c>
      <c r="O771" s="326" t="str">
        <f t="shared" si="471"/>
        <v/>
      </c>
      <c r="P771" s="330"/>
      <c r="Q771" s="326"/>
      <c r="R771" s="276" t="str">
        <f>IF(H771&gt;0, rate1(1,$L$52,$L$51,$L$54,L771,$L$53,$L$50,P771),"")</f>
        <v/>
      </c>
      <c r="S771" s="321"/>
      <c r="T771" s="321"/>
      <c r="U771" s="326"/>
      <c r="V771" s="334"/>
      <c r="W771" s="326"/>
      <c r="X771" s="326"/>
      <c r="Y771" s="326"/>
      <c r="Z771" s="107" t="str">
        <f>IF(H771&gt;0, rate1(1,$L$52,$L$51,$L$54,U771,$L$53,$L$50,Y771),"")</f>
        <v/>
      </c>
      <c r="AA771" s="334" t="str">
        <f t="shared" si="472"/>
        <v/>
      </c>
      <c r="AB771" s="334" t="str">
        <f t="shared" si="473"/>
        <v/>
      </c>
      <c r="AC771" s="326" t="str">
        <f t="shared" si="474"/>
        <v/>
      </c>
      <c r="AD771" s="326" t="str">
        <f t="shared" si="475"/>
        <v/>
      </c>
      <c r="AE771" s="326" t="str">
        <f t="shared" si="476"/>
        <v/>
      </c>
      <c r="AF771" s="326" t="str">
        <f t="shared" si="477"/>
        <v/>
      </c>
      <c r="AG771" s="326" t="str">
        <f t="shared" si="478"/>
        <v/>
      </c>
      <c r="AH771" s="326" t="str">
        <f t="shared" si="479"/>
        <v/>
      </c>
      <c r="AI771" s="326" t="str">
        <f t="shared" si="480"/>
        <v/>
      </c>
      <c r="AJ771" s="326" t="str">
        <f t="shared" si="481"/>
        <v/>
      </c>
      <c r="AK771" s="335" t="str">
        <f t="shared" si="482"/>
        <v/>
      </c>
      <c r="AL771" s="41" t="str">
        <f t="shared" si="483"/>
        <v/>
      </c>
      <c r="AM771" s="8" t="e" cm="1">
        <f t="array" ref="AM771">Balance($B$8,$B$11,$B$12,$H$7,B771,AK771,AL771)</f>
        <v>#VALUE!</v>
      </c>
      <c r="AN771" s="8" t="e" cm="1">
        <f t="array" ref="AN771">getStorageByWaterLevel(B770)</f>
        <v>#VALUE!</v>
      </c>
    </row>
    <row r="772" spans="2:40" x14ac:dyDescent="0.25">
      <c r="B772" s="326" t="str">
        <f t="shared" si="461"/>
        <v/>
      </c>
      <c r="C772" s="326" t="str">
        <f t="shared" si="462"/>
        <v/>
      </c>
      <c r="D772" s="326" t="str">
        <f t="shared" si="463"/>
        <v/>
      </c>
      <c r="E772" s="326" t="str">
        <f t="shared" si="460"/>
        <v xml:space="preserve"> </v>
      </c>
      <c r="F772" s="326" t="str">
        <f t="shared" si="464"/>
        <v/>
      </c>
      <c r="G772" s="326" t="str">
        <f t="shared" si="465"/>
        <v/>
      </c>
      <c r="H772" s="311"/>
      <c r="I772" s="326" t="str">
        <f t="shared" si="466"/>
        <v/>
      </c>
      <c r="J772" s="326">
        <f t="shared" si="459"/>
        <v>42.18</v>
      </c>
      <c r="K772" s="333" t="str">
        <f t="shared" si="467"/>
        <v/>
      </c>
      <c r="L772" s="321" t="str">
        <f t="shared" si="468"/>
        <v/>
      </c>
      <c r="M772" s="321" t="str">
        <f t="shared" si="469"/>
        <v/>
      </c>
      <c r="N772" s="326" t="str">
        <f t="shared" si="470"/>
        <v/>
      </c>
      <c r="O772" s="326" t="str">
        <f t="shared" si="471"/>
        <v/>
      </c>
      <c r="P772" s="330"/>
      <c r="Q772" s="326"/>
      <c r="R772" s="276" t="str">
        <f>IF(H772&gt;0, rate1(1,$L$52,$L$51,$L$54,L772,$L$53,$L$50,P772),"")</f>
        <v/>
      </c>
      <c r="S772" s="321"/>
      <c r="T772" s="321"/>
      <c r="U772" s="326"/>
      <c r="V772" s="334"/>
      <c r="W772" s="326"/>
      <c r="X772" s="326"/>
      <c r="Y772" s="326"/>
      <c r="Z772" s="107" t="str">
        <f>IF(H772&gt;0, rate1(1,$L$52,$L$51,$L$54,U772,$L$53,$L$50,Y772),"")</f>
        <v/>
      </c>
      <c r="AA772" s="334" t="str">
        <f t="shared" si="472"/>
        <v/>
      </c>
      <c r="AB772" s="334" t="str">
        <f t="shared" si="473"/>
        <v/>
      </c>
      <c r="AC772" s="326" t="str">
        <f t="shared" si="474"/>
        <v/>
      </c>
      <c r="AD772" s="326" t="str">
        <f t="shared" si="475"/>
        <v/>
      </c>
      <c r="AE772" s="326" t="str">
        <f t="shared" si="476"/>
        <v/>
      </c>
      <c r="AF772" s="326" t="str">
        <f t="shared" si="477"/>
        <v/>
      </c>
      <c r="AG772" s="326" t="str">
        <f t="shared" si="478"/>
        <v/>
      </c>
      <c r="AH772" s="326" t="str">
        <f t="shared" si="479"/>
        <v/>
      </c>
      <c r="AI772" s="326" t="str">
        <f t="shared" si="480"/>
        <v/>
      </c>
      <c r="AJ772" s="326" t="str">
        <f t="shared" si="481"/>
        <v/>
      </c>
      <c r="AK772" s="335" t="str">
        <f t="shared" si="482"/>
        <v/>
      </c>
      <c r="AL772" s="41" t="str">
        <f t="shared" si="483"/>
        <v/>
      </c>
      <c r="AM772" s="8" t="e" cm="1">
        <f t="array" ref="AM772">Balance($B$8,$B$11,$B$12,$H$7,B772,AK772,AL772)</f>
        <v>#VALUE!</v>
      </c>
      <c r="AN772" s="8" t="e" cm="1">
        <f t="array" ref="AN772">getStorageByWaterLevel(B771)</f>
        <v>#VALUE!</v>
      </c>
    </row>
    <row r="773" spans="2:40" x14ac:dyDescent="0.25">
      <c r="B773" s="326" t="str">
        <f t="shared" si="461"/>
        <v/>
      </c>
      <c r="C773" s="326" t="str">
        <f t="shared" si="462"/>
        <v/>
      </c>
      <c r="D773" s="326" t="str">
        <f t="shared" si="463"/>
        <v/>
      </c>
      <c r="E773" s="326" t="str">
        <f t="shared" si="460"/>
        <v xml:space="preserve"> </v>
      </c>
      <c r="F773" s="326" t="str">
        <f t="shared" si="464"/>
        <v/>
      </c>
      <c r="G773" s="326" t="str">
        <f t="shared" si="465"/>
        <v/>
      </c>
      <c r="H773" s="311"/>
      <c r="I773" s="326" t="str">
        <f t="shared" si="466"/>
        <v/>
      </c>
      <c r="J773" s="326">
        <f t="shared" si="459"/>
        <v>42.18</v>
      </c>
      <c r="K773" s="333" t="str">
        <f t="shared" si="467"/>
        <v/>
      </c>
      <c r="L773" s="321" t="str">
        <f t="shared" si="468"/>
        <v/>
      </c>
      <c r="M773" s="321" t="str">
        <f t="shared" si="469"/>
        <v/>
      </c>
      <c r="N773" s="326" t="str">
        <f t="shared" si="470"/>
        <v/>
      </c>
      <c r="O773" s="326" t="str">
        <f t="shared" si="471"/>
        <v/>
      </c>
      <c r="P773" s="330"/>
      <c r="Q773" s="326"/>
      <c r="R773" s="276" t="str">
        <f>IF(H773&gt;0, rate1(1,$L$52,$L$51,$L$54,L773,$L$53,$L$50,P773),"")</f>
        <v/>
      </c>
      <c r="S773" s="321"/>
      <c r="T773" s="321"/>
      <c r="U773" s="326"/>
      <c r="V773" s="334"/>
      <c r="W773" s="326"/>
      <c r="X773" s="326"/>
      <c r="Y773" s="326"/>
      <c r="Z773" s="107" t="str">
        <f>IF(H773&gt;0, rate1(1,$L$52,$L$51,$L$54,U773,$L$53,$L$50,Y773),"")</f>
        <v/>
      </c>
      <c r="AA773" s="334" t="str">
        <f t="shared" si="472"/>
        <v/>
      </c>
      <c r="AB773" s="334" t="str">
        <f t="shared" si="473"/>
        <v/>
      </c>
      <c r="AC773" s="326" t="str">
        <f t="shared" si="474"/>
        <v/>
      </c>
      <c r="AD773" s="326" t="str">
        <f t="shared" si="475"/>
        <v/>
      </c>
      <c r="AE773" s="326" t="str">
        <f t="shared" si="476"/>
        <v/>
      </c>
      <c r="AF773" s="326" t="str">
        <f t="shared" si="477"/>
        <v/>
      </c>
      <c r="AG773" s="326" t="str">
        <f t="shared" si="478"/>
        <v/>
      </c>
      <c r="AH773" s="326" t="str">
        <f t="shared" si="479"/>
        <v/>
      </c>
      <c r="AI773" s="326" t="str">
        <f t="shared" si="480"/>
        <v/>
      </c>
      <c r="AJ773" s="326" t="str">
        <f t="shared" si="481"/>
        <v/>
      </c>
      <c r="AK773" s="335" t="str">
        <f t="shared" si="482"/>
        <v/>
      </c>
      <c r="AL773" s="41" t="str">
        <f t="shared" si="483"/>
        <v/>
      </c>
      <c r="AM773" s="8" t="e" cm="1">
        <f t="array" ref="AM773">Balance($B$8,$B$11,$B$12,$H$7,B773,AK773,AL773)</f>
        <v>#VALUE!</v>
      </c>
      <c r="AN773" s="8" t="e" cm="1">
        <f t="array" ref="AN773">getStorageByWaterLevel(B772)</f>
        <v>#VALUE!</v>
      </c>
    </row>
    <row r="774" spans="2:40" x14ac:dyDescent="0.25">
      <c r="B774" s="326" t="str">
        <f t="shared" si="461"/>
        <v/>
      </c>
      <c r="C774" s="326" t="str">
        <f t="shared" si="462"/>
        <v/>
      </c>
      <c r="D774" s="326" t="str">
        <f t="shared" si="463"/>
        <v/>
      </c>
      <c r="E774" s="326" t="str">
        <f t="shared" si="460"/>
        <v xml:space="preserve"> </v>
      </c>
      <c r="F774" s="326" t="str">
        <f t="shared" si="464"/>
        <v/>
      </c>
      <c r="G774" s="326" t="str">
        <f t="shared" si="465"/>
        <v/>
      </c>
      <c r="H774" s="311"/>
      <c r="I774" s="326" t="str">
        <f t="shared" si="466"/>
        <v/>
      </c>
      <c r="J774" s="326">
        <f t="shared" si="459"/>
        <v>42.18</v>
      </c>
      <c r="K774" s="333" t="str">
        <f t="shared" si="467"/>
        <v/>
      </c>
      <c r="L774" s="321" t="str">
        <f t="shared" si="468"/>
        <v/>
      </c>
      <c r="M774" s="321" t="str">
        <f t="shared" si="469"/>
        <v/>
      </c>
      <c r="N774" s="326" t="str">
        <f t="shared" si="470"/>
        <v/>
      </c>
      <c r="O774" s="326" t="str">
        <f t="shared" si="471"/>
        <v/>
      </c>
      <c r="P774" s="330"/>
      <c r="Q774" s="326"/>
      <c r="R774" s="276" t="str">
        <f>IF(H774&gt;0, rate1(1,$L$52,$L$51,$L$54,L774,$L$53,$L$50,P774),"")</f>
        <v/>
      </c>
      <c r="S774" s="321"/>
      <c r="T774" s="321"/>
      <c r="U774" s="326"/>
      <c r="V774" s="334"/>
      <c r="W774" s="326"/>
      <c r="X774" s="326"/>
      <c r="Y774" s="326"/>
      <c r="Z774" s="107" t="str">
        <f>IF(H774&gt;0, rate1(1,$L$52,$L$51,$L$54,U774,$L$53,$L$50,Y774),"")</f>
        <v/>
      </c>
      <c r="AA774" s="334" t="str">
        <f t="shared" si="472"/>
        <v/>
      </c>
      <c r="AB774" s="334" t="str">
        <f t="shared" si="473"/>
        <v/>
      </c>
      <c r="AC774" s="326" t="str">
        <f t="shared" si="474"/>
        <v/>
      </c>
      <c r="AD774" s="326" t="str">
        <f t="shared" si="475"/>
        <v/>
      </c>
      <c r="AE774" s="326" t="str">
        <f t="shared" si="476"/>
        <v/>
      </c>
      <c r="AF774" s="326" t="str">
        <f t="shared" si="477"/>
        <v/>
      </c>
      <c r="AG774" s="326" t="str">
        <f t="shared" si="478"/>
        <v/>
      </c>
      <c r="AH774" s="326" t="str">
        <f t="shared" si="479"/>
        <v/>
      </c>
      <c r="AI774" s="326" t="str">
        <f t="shared" si="480"/>
        <v/>
      </c>
      <c r="AJ774" s="326" t="str">
        <f t="shared" si="481"/>
        <v/>
      </c>
      <c r="AK774" s="335" t="str">
        <f t="shared" si="482"/>
        <v/>
      </c>
      <c r="AL774" s="41" t="str">
        <f t="shared" si="483"/>
        <v/>
      </c>
      <c r="AM774" s="8" t="e" cm="1">
        <f t="array" ref="AM774">Balance($B$8,$B$11,$B$12,$H$7,B774,AK774,AL774)</f>
        <v>#VALUE!</v>
      </c>
      <c r="AN774" s="8" t="e" cm="1">
        <f t="array" ref="AN774">getStorageByWaterLevel(B773)</f>
        <v>#VALUE!</v>
      </c>
    </row>
    <row r="775" spans="2:40" x14ac:dyDescent="0.25">
      <c r="B775" s="326" t="str">
        <f t="shared" si="461"/>
        <v/>
      </c>
      <c r="C775" s="326" t="str">
        <f t="shared" si="462"/>
        <v/>
      </c>
      <c r="D775" s="326" t="str">
        <f t="shared" si="463"/>
        <v/>
      </c>
      <c r="E775" s="326" t="str">
        <f t="shared" si="460"/>
        <v xml:space="preserve"> </v>
      </c>
      <c r="F775" s="326" t="str">
        <f t="shared" si="464"/>
        <v/>
      </c>
      <c r="G775" s="326" t="str">
        <f t="shared" si="465"/>
        <v/>
      </c>
      <c r="H775" s="311"/>
      <c r="I775" s="326" t="str">
        <f t="shared" si="466"/>
        <v/>
      </c>
      <c r="J775" s="326">
        <f t="shared" si="459"/>
        <v>42.18</v>
      </c>
      <c r="K775" s="333" t="str">
        <f t="shared" si="467"/>
        <v/>
      </c>
      <c r="L775" s="321" t="str">
        <f t="shared" si="468"/>
        <v/>
      </c>
      <c r="M775" s="321" t="str">
        <f t="shared" si="469"/>
        <v/>
      </c>
      <c r="N775" s="326" t="str">
        <f t="shared" si="470"/>
        <v/>
      </c>
      <c r="O775" s="326" t="str">
        <f t="shared" si="471"/>
        <v/>
      </c>
      <c r="P775" s="330"/>
      <c r="Q775" s="326"/>
      <c r="R775" s="276" t="str">
        <f>IF(H775&gt;0, rate1(1,$L$52,$L$51,$L$54,L775,$L$53,$L$50,P775),"")</f>
        <v/>
      </c>
      <c r="S775" s="321"/>
      <c r="T775" s="321"/>
      <c r="U775" s="326"/>
      <c r="V775" s="334"/>
      <c r="W775" s="326"/>
      <c r="X775" s="326"/>
      <c r="Y775" s="326"/>
      <c r="Z775" s="107" t="str">
        <f>IF(H775&gt;0, rate1(1,$L$52,$L$51,$L$54,U775,$L$53,$L$50,Y775),"")</f>
        <v/>
      </c>
      <c r="AA775" s="334" t="str">
        <f t="shared" si="472"/>
        <v/>
      </c>
      <c r="AB775" s="334" t="str">
        <f t="shared" si="473"/>
        <v/>
      </c>
      <c r="AC775" s="326" t="str">
        <f t="shared" si="474"/>
        <v/>
      </c>
      <c r="AD775" s="326" t="str">
        <f t="shared" si="475"/>
        <v/>
      </c>
      <c r="AE775" s="326" t="str">
        <f t="shared" si="476"/>
        <v/>
      </c>
      <c r="AF775" s="326" t="str">
        <f t="shared" si="477"/>
        <v/>
      </c>
      <c r="AG775" s="326" t="str">
        <f t="shared" si="478"/>
        <v/>
      </c>
      <c r="AH775" s="326" t="str">
        <f t="shared" si="479"/>
        <v/>
      </c>
      <c r="AI775" s="326" t="str">
        <f t="shared" si="480"/>
        <v/>
      </c>
      <c r="AJ775" s="326" t="str">
        <f t="shared" si="481"/>
        <v/>
      </c>
      <c r="AK775" s="335" t="str">
        <f t="shared" si="482"/>
        <v/>
      </c>
      <c r="AL775" s="41" t="str">
        <f t="shared" si="483"/>
        <v/>
      </c>
      <c r="AM775" s="8" t="e" cm="1">
        <f t="array" ref="AM775">Balance($B$8,$B$11,$B$12,$H$7,B775,AK775,AL775)</f>
        <v>#VALUE!</v>
      </c>
      <c r="AN775" s="8" t="e" cm="1">
        <f t="array" ref="AN775">getStorageByWaterLevel(B774)</f>
        <v>#VALUE!</v>
      </c>
    </row>
    <row r="776" spans="2:40" x14ac:dyDescent="0.25">
      <c r="B776" s="326" t="str">
        <f t="shared" si="461"/>
        <v/>
      </c>
      <c r="C776" s="326" t="str">
        <f t="shared" si="462"/>
        <v/>
      </c>
      <c r="D776" s="326" t="str">
        <f t="shared" si="463"/>
        <v/>
      </c>
      <c r="E776" s="326" t="str">
        <f t="shared" si="460"/>
        <v xml:space="preserve"> </v>
      </c>
      <c r="F776" s="326" t="str">
        <f t="shared" si="464"/>
        <v/>
      </c>
      <c r="G776" s="326" t="str">
        <f t="shared" si="465"/>
        <v/>
      </c>
      <c r="H776" s="311"/>
      <c r="I776" s="326" t="str">
        <f t="shared" si="466"/>
        <v/>
      </c>
      <c r="J776" s="326">
        <f t="shared" si="459"/>
        <v>42.18</v>
      </c>
      <c r="K776" s="333" t="str">
        <f t="shared" si="467"/>
        <v/>
      </c>
      <c r="L776" s="321" t="str">
        <f t="shared" si="468"/>
        <v/>
      </c>
      <c r="M776" s="321" t="str">
        <f t="shared" si="469"/>
        <v/>
      </c>
      <c r="N776" s="326" t="str">
        <f t="shared" si="470"/>
        <v/>
      </c>
      <c r="O776" s="326" t="str">
        <f t="shared" si="471"/>
        <v/>
      </c>
      <c r="P776" s="330"/>
      <c r="Q776" s="326"/>
      <c r="R776" s="276" t="str">
        <f>IF(H776&gt;0, rate1(1,$L$52,$L$51,$L$54,L776,$L$53,$L$50,P776),"")</f>
        <v/>
      </c>
      <c r="S776" s="321"/>
      <c r="T776" s="321"/>
      <c r="U776" s="326"/>
      <c r="V776" s="334"/>
      <c r="W776" s="326"/>
      <c r="X776" s="326"/>
      <c r="Y776" s="326"/>
      <c r="Z776" s="107" t="str">
        <f>IF(H776&gt;0, rate1(1,$L$52,$L$51,$L$54,U776,$L$53,$L$50,Y776),"")</f>
        <v/>
      </c>
      <c r="AA776" s="334" t="str">
        <f t="shared" si="472"/>
        <v/>
      </c>
      <c r="AB776" s="334" t="str">
        <f t="shared" si="473"/>
        <v/>
      </c>
      <c r="AC776" s="326" t="str">
        <f t="shared" si="474"/>
        <v/>
      </c>
      <c r="AD776" s="326" t="str">
        <f t="shared" si="475"/>
        <v/>
      </c>
      <c r="AE776" s="326" t="str">
        <f t="shared" si="476"/>
        <v/>
      </c>
      <c r="AF776" s="326" t="str">
        <f t="shared" si="477"/>
        <v/>
      </c>
      <c r="AG776" s="326" t="str">
        <f t="shared" si="478"/>
        <v/>
      </c>
      <c r="AH776" s="326" t="str">
        <f t="shared" si="479"/>
        <v/>
      </c>
      <c r="AI776" s="326" t="str">
        <f t="shared" si="480"/>
        <v/>
      </c>
      <c r="AJ776" s="326" t="str">
        <f t="shared" si="481"/>
        <v/>
      </c>
      <c r="AK776" s="335" t="str">
        <f t="shared" si="482"/>
        <v/>
      </c>
      <c r="AL776" s="41" t="str">
        <f t="shared" si="483"/>
        <v/>
      </c>
      <c r="AM776" s="8" t="e" cm="1">
        <f t="array" ref="AM776">Balance($B$8,$B$11,$B$12,$H$7,B776,AK776,AL776)</f>
        <v>#VALUE!</v>
      </c>
      <c r="AN776" s="8" t="e" cm="1">
        <f t="array" ref="AN776">getStorageByWaterLevel(B775)</f>
        <v>#VALUE!</v>
      </c>
    </row>
    <row r="777" spans="2:40" x14ac:dyDescent="0.25">
      <c r="B777" s="326" t="str">
        <f t="shared" si="461"/>
        <v/>
      </c>
      <c r="C777" s="326" t="str">
        <f t="shared" si="462"/>
        <v/>
      </c>
      <c r="D777" s="326" t="str">
        <f t="shared" si="463"/>
        <v/>
      </c>
      <c r="E777" s="326" t="str">
        <f t="shared" si="460"/>
        <v xml:space="preserve"> </v>
      </c>
      <c r="F777" s="326" t="str">
        <f t="shared" si="464"/>
        <v/>
      </c>
      <c r="G777" s="326" t="str">
        <f t="shared" si="465"/>
        <v/>
      </c>
      <c r="H777" s="311"/>
      <c r="I777" s="326" t="str">
        <f t="shared" si="466"/>
        <v/>
      </c>
      <c r="J777" s="326">
        <f t="shared" si="459"/>
        <v>42.18</v>
      </c>
      <c r="K777" s="333" t="str">
        <f t="shared" si="467"/>
        <v/>
      </c>
      <c r="L777" s="321" t="str">
        <f t="shared" si="468"/>
        <v/>
      </c>
      <c r="M777" s="321" t="str">
        <f t="shared" si="469"/>
        <v/>
      </c>
      <c r="N777" s="326" t="str">
        <f t="shared" si="470"/>
        <v/>
      </c>
      <c r="O777" s="326" t="str">
        <f t="shared" si="471"/>
        <v/>
      </c>
      <c r="P777" s="330"/>
      <c r="Q777" s="326"/>
      <c r="R777" s="276" t="str">
        <f>IF(H777&gt;0, rate1(1,$L$52,$L$51,$L$54,L777,$L$53,$L$50,P777),"")</f>
        <v/>
      </c>
      <c r="S777" s="321"/>
      <c r="T777" s="321"/>
      <c r="U777" s="326"/>
      <c r="V777" s="334"/>
      <c r="W777" s="326"/>
      <c r="X777" s="326"/>
      <c r="Y777" s="326"/>
      <c r="Z777" s="107" t="str">
        <f>IF(H777&gt;0, rate1(1,$L$52,$L$51,$L$54,U777,$L$53,$L$50,Y777),"")</f>
        <v/>
      </c>
      <c r="AA777" s="334" t="str">
        <f t="shared" si="472"/>
        <v/>
      </c>
      <c r="AB777" s="334" t="str">
        <f t="shared" si="473"/>
        <v/>
      </c>
      <c r="AC777" s="326" t="str">
        <f t="shared" si="474"/>
        <v/>
      </c>
      <c r="AD777" s="326" t="str">
        <f t="shared" si="475"/>
        <v/>
      </c>
      <c r="AE777" s="326" t="str">
        <f t="shared" si="476"/>
        <v/>
      </c>
      <c r="AF777" s="326" t="str">
        <f t="shared" si="477"/>
        <v/>
      </c>
      <c r="AG777" s="326" t="str">
        <f t="shared" si="478"/>
        <v/>
      </c>
      <c r="AH777" s="326" t="str">
        <f t="shared" si="479"/>
        <v/>
      </c>
      <c r="AI777" s="326" t="str">
        <f t="shared" si="480"/>
        <v/>
      </c>
      <c r="AJ777" s="326" t="str">
        <f t="shared" si="481"/>
        <v/>
      </c>
      <c r="AK777" s="335" t="str">
        <f t="shared" si="482"/>
        <v/>
      </c>
      <c r="AL777" s="41" t="str">
        <f t="shared" si="483"/>
        <v/>
      </c>
      <c r="AM777" s="8" t="e" cm="1">
        <f t="array" ref="AM777">Balance($B$8,$B$11,$B$12,$H$7,B777,AK777,AL777)</f>
        <v>#VALUE!</v>
      </c>
      <c r="AN777" s="8" t="e" cm="1">
        <f t="array" ref="AN777">getStorageByWaterLevel(B776)</f>
        <v>#VALUE!</v>
      </c>
    </row>
    <row r="778" spans="2:40" x14ac:dyDescent="0.25">
      <c r="B778" s="326" t="str">
        <f t="shared" si="461"/>
        <v/>
      </c>
      <c r="C778" s="326" t="str">
        <f t="shared" si="462"/>
        <v/>
      </c>
      <c r="D778" s="326" t="str">
        <f t="shared" si="463"/>
        <v/>
      </c>
      <c r="E778" s="326" t="str">
        <f t="shared" si="460"/>
        <v xml:space="preserve"> </v>
      </c>
      <c r="F778" s="326" t="str">
        <f t="shared" si="464"/>
        <v/>
      </c>
      <c r="G778" s="326" t="str">
        <f t="shared" si="465"/>
        <v/>
      </c>
      <c r="H778" s="311"/>
      <c r="I778" s="326" t="str">
        <f t="shared" si="466"/>
        <v/>
      </c>
      <c r="J778" s="326">
        <f t="shared" si="459"/>
        <v>42.18</v>
      </c>
      <c r="K778" s="333" t="str">
        <f t="shared" si="467"/>
        <v/>
      </c>
      <c r="L778" s="321" t="str">
        <f t="shared" si="468"/>
        <v/>
      </c>
      <c r="M778" s="321" t="str">
        <f t="shared" si="469"/>
        <v/>
      </c>
      <c r="N778" s="326" t="str">
        <f t="shared" si="470"/>
        <v/>
      </c>
      <c r="O778" s="326" t="str">
        <f t="shared" si="471"/>
        <v/>
      </c>
      <c r="P778" s="330"/>
      <c r="Q778" s="326"/>
      <c r="R778" s="276" t="str">
        <f>IF(H778&gt;0, rate1(1,$L$52,$L$51,$L$54,L778,$L$53,$L$50,P778),"")</f>
        <v/>
      </c>
      <c r="S778" s="321"/>
      <c r="T778" s="321"/>
      <c r="U778" s="326"/>
      <c r="V778" s="334"/>
      <c r="W778" s="326"/>
      <c r="X778" s="326"/>
      <c r="Y778" s="326"/>
      <c r="Z778" s="107" t="str">
        <f>IF(H778&gt;0, rate1(1,$L$52,$L$51,$L$54,U778,$L$53,$L$50,Y778),"")</f>
        <v/>
      </c>
      <c r="AA778" s="334" t="str">
        <f t="shared" si="472"/>
        <v/>
      </c>
      <c r="AB778" s="334" t="str">
        <f t="shared" si="473"/>
        <v/>
      </c>
      <c r="AC778" s="326" t="str">
        <f t="shared" si="474"/>
        <v/>
      </c>
      <c r="AD778" s="326" t="str">
        <f t="shared" si="475"/>
        <v/>
      </c>
      <c r="AE778" s="326" t="str">
        <f t="shared" si="476"/>
        <v/>
      </c>
      <c r="AF778" s="326" t="str">
        <f t="shared" si="477"/>
        <v/>
      </c>
      <c r="AG778" s="326" t="str">
        <f t="shared" si="478"/>
        <v/>
      </c>
      <c r="AH778" s="326" t="str">
        <f t="shared" si="479"/>
        <v/>
      </c>
      <c r="AI778" s="326" t="str">
        <f t="shared" si="480"/>
        <v/>
      </c>
      <c r="AJ778" s="326" t="str">
        <f t="shared" si="481"/>
        <v/>
      </c>
      <c r="AK778" s="335" t="str">
        <f t="shared" si="482"/>
        <v/>
      </c>
      <c r="AL778" s="41" t="str">
        <f t="shared" si="483"/>
        <v/>
      </c>
      <c r="AM778" s="8" t="e" cm="1">
        <f t="array" ref="AM778">Balance($B$8,$B$11,$B$12,$H$7,B778,AK778,AL778)</f>
        <v>#VALUE!</v>
      </c>
      <c r="AN778" s="8" t="e" cm="1">
        <f t="array" ref="AN778">getStorageByWaterLevel(B777)</f>
        <v>#VALUE!</v>
      </c>
    </row>
    <row r="779" spans="2:40" x14ac:dyDescent="0.25">
      <c r="B779" s="326" t="str">
        <f t="shared" si="461"/>
        <v/>
      </c>
      <c r="C779" s="326" t="str">
        <f t="shared" si="462"/>
        <v/>
      </c>
      <c r="D779" s="326" t="str">
        <f t="shared" si="463"/>
        <v/>
      </c>
      <c r="E779" s="326" t="str">
        <f t="shared" si="460"/>
        <v xml:space="preserve"> </v>
      </c>
      <c r="F779" s="326" t="str">
        <f t="shared" si="464"/>
        <v/>
      </c>
      <c r="G779" s="326" t="str">
        <f t="shared" si="465"/>
        <v/>
      </c>
      <c r="H779" s="311"/>
      <c r="I779" s="326" t="str">
        <f t="shared" si="466"/>
        <v/>
      </c>
      <c r="J779" s="326">
        <f t="shared" si="459"/>
        <v>42.18</v>
      </c>
      <c r="K779" s="333" t="str">
        <f t="shared" si="467"/>
        <v/>
      </c>
      <c r="L779" s="321" t="str">
        <f t="shared" si="468"/>
        <v/>
      </c>
      <c r="M779" s="321" t="str">
        <f t="shared" si="469"/>
        <v/>
      </c>
      <c r="N779" s="326" t="str">
        <f t="shared" si="470"/>
        <v/>
      </c>
      <c r="O779" s="326" t="str">
        <f t="shared" si="471"/>
        <v/>
      </c>
      <c r="P779" s="330"/>
      <c r="Q779" s="326"/>
      <c r="R779" s="276" t="str">
        <f>IF(H779&gt;0, rate1(1,$L$52,$L$51,$L$54,L779,$L$53,$L$50,P779),"")</f>
        <v/>
      </c>
      <c r="S779" s="321"/>
      <c r="T779" s="321"/>
      <c r="U779" s="326"/>
      <c r="V779" s="334"/>
      <c r="W779" s="326"/>
      <c r="X779" s="326"/>
      <c r="Y779" s="326"/>
      <c r="Z779" s="107" t="str">
        <f>IF(H779&gt;0, rate1(1,$L$52,$L$51,$L$54,U779,$L$53,$L$50,Y779),"")</f>
        <v/>
      </c>
      <c r="AA779" s="334" t="str">
        <f t="shared" si="472"/>
        <v/>
      </c>
      <c r="AB779" s="334" t="str">
        <f t="shared" si="473"/>
        <v/>
      </c>
      <c r="AC779" s="326" t="str">
        <f t="shared" si="474"/>
        <v/>
      </c>
      <c r="AD779" s="326" t="str">
        <f t="shared" si="475"/>
        <v/>
      </c>
      <c r="AE779" s="326" t="str">
        <f t="shared" si="476"/>
        <v/>
      </c>
      <c r="AF779" s="326" t="str">
        <f t="shared" si="477"/>
        <v/>
      </c>
      <c r="AG779" s="326" t="str">
        <f t="shared" si="478"/>
        <v/>
      </c>
      <c r="AH779" s="326" t="str">
        <f t="shared" si="479"/>
        <v/>
      </c>
      <c r="AI779" s="326" t="str">
        <f t="shared" si="480"/>
        <v/>
      </c>
      <c r="AJ779" s="326" t="str">
        <f t="shared" si="481"/>
        <v/>
      </c>
      <c r="AK779" s="335" t="str">
        <f t="shared" si="482"/>
        <v/>
      </c>
      <c r="AL779" s="41" t="str">
        <f t="shared" si="483"/>
        <v/>
      </c>
      <c r="AM779" s="8" t="e" cm="1">
        <f t="array" ref="AM779">Balance($B$8,$B$11,$B$12,$H$7,B779,AK779,AL779)</f>
        <v>#VALUE!</v>
      </c>
      <c r="AN779" s="8" t="e" cm="1">
        <f t="array" ref="AN779">getStorageByWaterLevel(B778)</f>
        <v>#VALUE!</v>
      </c>
    </row>
    <row r="780" spans="2:40" x14ac:dyDescent="0.25">
      <c r="B780" s="326" t="str">
        <f t="shared" si="461"/>
        <v/>
      </c>
      <c r="C780" s="326" t="str">
        <f t="shared" si="462"/>
        <v/>
      </c>
      <c r="D780" s="326" t="str">
        <f t="shared" si="463"/>
        <v/>
      </c>
      <c r="E780" s="326" t="str">
        <f t="shared" si="460"/>
        <v xml:space="preserve"> </v>
      </c>
      <c r="F780" s="326" t="str">
        <f t="shared" si="464"/>
        <v/>
      </c>
      <c r="G780" s="326" t="str">
        <f t="shared" si="465"/>
        <v/>
      </c>
      <c r="H780" s="311"/>
      <c r="I780" s="326" t="str">
        <f t="shared" si="466"/>
        <v/>
      </c>
      <c r="J780" s="326">
        <f t="shared" si="459"/>
        <v>42.18</v>
      </c>
      <c r="K780" s="333" t="str">
        <f t="shared" si="467"/>
        <v/>
      </c>
      <c r="L780" s="321" t="str">
        <f t="shared" si="468"/>
        <v/>
      </c>
      <c r="M780" s="321" t="str">
        <f t="shared" si="469"/>
        <v/>
      </c>
      <c r="N780" s="326" t="str">
        <f t="shared" si="470"/>
        <v/>
      </c>
      <c r="O780" s="326" t="str">
        <f t="shared" si="471"/>
        <v/>
      </c>
      <c r="P780" s="330"/>
      <c r="Q780" s="326"/>
      <c r="R780" s="276" t="str">
        <f>IF(H780&gt;0, rate1(1,$L$52,$L$51,$L$54,L780,$L$53,$L$50,P780),"")</f>
        <v/>
      </c>
      <c r="S780" s="321"/>
      <c r="T780" s="321"/>
      <c r="U780" s="326"/>
      <c r="V780" s="334"/>
      <c r="W780" s="326"/>
      <c r="X780" s="326"/>
      <c r="Y780" s="326"/>
      <c r="Z780" s="107" t="str">
        <f>IF(H780&gt;0, rate1(1,$L$52,$L$51,$L$54,U780,$L$53,$L$50,Y780),"")</f>
        <v/>
      </c>
      <c r="AA780" s="334" t="str">
        <f t="shared" si="472"/>
        <v/>
      </c>
      <c r="AB780" s="334" t="str">
        <f t="shared" si="473"/>
        <v/>
      </c>
      <c r="AC780" s="326" t="str">
        <f t="shared" si="474"/>
        <v/>
      </c>
      <c r="AD780" s="326" t="str">
        <f t="shared" si="475"/>
        <v/>
      </c>
      <c r="AE780" s="326" t="str">
        <f t="shared" si="476"/>
        <v/>
      </c>
      <c r="AF780" s="326" t="str">
        <f t="shared" si="477"/>
        <v/>
      </c>
      <c r="AG780" s="326" t="str">
        <f t="shared" si="478"/>
        <v/>
      </c>
      <c r="AH780" s="326" t="str">
        <f t="shared" si="479"/>
        <v/>
      </c>
      <c r="AI780" s="326" t="str">
        <f t="shared" si="480"/>
        <v/>
      </c>
      <c r="AJ780" s="326" t="str">
        <f t="shared" si="481"/>
        <v/>
      </c>
      <c r="AK780" s="335" t="str">
        <f t="shared" si="482"/>
        <v/>
      </c>
      <c r="AL780" s="41" t="str">
        <f t="shared" si="483"/>
        <v/>
      </c>
      <c r="AM780" s="8" t="e" cm="1">
        <f t="array" ref="AM780">Balance($B$8,$B$11,$B$12,$H$7,B780,AK780,AL780)</f>
        <v>#VALUE!</v>
      </c>
      <c r="AN780" s="8" t="e" cm="1">
        <f t="array" ref="AN780">getStorageByWaterLevel(B779)</f>
        <v>#VALUE!</v>
      </c>
    </row>
    <row r="781" spans="2:40" x14ac:dyDescent="0.25">
      <c r="B781" s="326" t="str">
        <f t="shared" si="461"/>
        <v/>
      </c>
      <c r="C781" s="326" t="str">
        <f t="shared" si="462"/>
        <v/>
      </c>
      <c r="D781" s="326" t="str">
        <f t="shared" si="463"/>
        <v/>
      </c>
      <c r="E781" s="326" t="str">
        <f t="shared" si="460"/>
        <v xml:space="preserve"> </v>
      </c>
      <c r="F781" s="326" t="str">
        <f t="shared" si="464"/>
        <v/>
      </c>
      <c r="G781" s="326" t="str">
        <f t="shared" si="465"/>
        <v/>
      </c>
      <c r="H781" s="311"/>
      <c r="I781" s="326" t="str">
        <f t="shared" si="466"/>
        <v/>
      </c>
      <c r="J781" s="326">
        <f t="shared" si="459"/>
        <v>42.18</v>
      </c>
      <c r="K781" s="333" t="str">
        <f t="shared" si="467"/>
        <v/>
      </c>
      <c r="L781" s="321" t="str">
        <f t="shared" si="468"/>
        <v/>
      </c>
      <c r="M781" s="321" t="str">
        <f t="shared" si="469"/>
        <v/>
      </c>
      <c r="N781" s="326" t="str">
        <f t="shared" si="470"/>
        <v/>
      </c>
      <c r="O781" s="326" t="str">
        <f t="shared" si="471"/>
        <v/>
      </c>
      <c r="P781" s="330"/>
      <c r="Q781" s="326"/>
      <c r="R781" s="276" t="str">
        <f>IF(H781&gt;0, rate1(1,$L$52,$L$51,$L$54,L781,$L$53,$L$50,P781),"")</f>
        <v/>
      </c>
      <c r="S781" s="321"/>
      <c r="T781" s="321"/>
      <c r="U781" s="326"/>
      <c r="V781" s="334"/>
      <c r="W781" s="326"/>
      <c r="X781" s="326"/>
      <c r="Y781" s="326"/>
      <c r="Z781" s="107" t="str">
        <f>IF(H781&gt;0, rate1(1,$L$52,$L$51,$L$54,U781,$L$53,$L$50,Y781),"")</f>
        <v/>
      </c>
      <c r="AA781" s="334" t="str">
        <f t="shared" si="472"/>
        <v/>
      </c>
      <c r="AB781" s="334" t="str">
        <f t="shared" si="473"/>
        <v/>
      </c>
      <c r="AC781" s="326" t="str">
        <f t="shared" si="474"/>
        <v/>
      </c>
      <c r="AD781" s="326" t="str">
        <f t="shared" si="475"/>
        <v/>
      </c>
      <c r="AE781" s="326" t="str">
        <f t="shared" si="476"/>
        <v/>
      </c>
      <c r="AF781" s="326" t="str">
        <f t="shared" si="477"/>
        <v/>
      </c>
      <c r="AG781" s="326" t="str">
        <f t="shared" si="478"/>
        <v/>
      </c>
      <c r="AH781" s="326" t="str">
        <f t="shared" si="479"/>
        <v/>
      </c>
      <c r="AI781" s="326" t="str">
        <f t="shared" si="480"/>
        <v/>
      </c>
      <c r="AJ781" s="326" t="str">
        <f t="shared" si="481"/>
        <v/>
      </c>
      <c r="AK781" s="335" t="str">
        <f t="shared" si="482"/>
        <v/>
      </c>
      <c r="AL781" s="41" t="str">
        <f t="shared" si="483"/>
        <v/>
      </c>
      <c r="AM781" s="8" t="e" cm="1">
        <f t="array" ref="AM781">Balance($B$8,$B$11,$B$12,$H$7,B781,AK781,AL781)</f>
        <v>#VALUE!</v>
      </c>
      <c r="AN781" s="8" t="e" cm="1">
        <f t="array" ref="AN781">getStorageByWaterLevel(B780)</f>
        <v>#VALUE!</v>
      </c>
    </row>
    <row r="782" spans="2:40" x14ac:dyDescent="0.25">
      <c r="B782" s="326" t="str">
        <f t="shared" si="461"/>
        <v/>
      </c>
      <c r="C782" s="326" t="str">
        <f t="shared" si="462"/>
        <v/>
      </c>
      <c r="D782" s="326" t="str">
        <f t="shared" si="463"/>
        <v/>
      </c>
      <c r="E782" s="326" t="str">
        <f t="shared" si="460"/>
        <v xml:space="preserve"> </v>
      </c>
      <c r="F782" s="326" t="str">
        <f t="shared" si="464"/>
        <v/>
      </c>
      <c r="G782" s="326" t="str">
        <f t="shared" si="465"/>
        <v/>
      </c>
      <c r="H782" s="311"/>
      <c r="I782" s="326" t="str">
        <f t="shared" si="466"/>
        <v/>
      </c>
      <c r="J782" s="326">
        <f t="shared" si="459"/>
        <v>42.18</v>
      </c>
      <c r="K782" s="333" t="str">
        <f t="shared" si="467"/>
        <v/>
      </c>
      <c r="L782" s="321" t="str">
        <f t="shared" si="468"/>
        <v/>
      </c>
      <c r="M782" s="321" t="str">
        <f t="shared" si="469"/>
        <v/>
      </c>
      <c r="N782" s="326" t="str">
        <f t="shared" si="470"/>
        <v/>
      </c>
      <c r="O782" s="326" t="str">
        <f t="shared" si="471"/>
        <v/>
      </c>
      <c r="P782" s="330"/>
      <c r="Q782" s="326"/>
      <c r="R782" s="276" t="str">
        <f>IF(H782&gt;0, rate1(1,$L$52,$L$51,$L$54,L782,$L$53,$L$50,P782),"")</f>
        <v/>
      </c>
      <c r="S782" s="321"/>
      <c r="T782" s="321"/>
      <c r="U782" s="326"/>
      <c r="V782" s="334"/>
      <c r="W782" s="326"/>
      <c r="X782" s="326"/>
      <c r="Y782" s="326"/>
      <c r="Z782" s="107" t="str">
        <f>IF(H782&gt;0, rate1(1,$L$52,$L$51,$L$54,U782,$L$53,$L$50,Y782),"")</f>
        <v/>
      </c>
      <c r="AA782" s="334" t="str">
        <f t="shared" si="472"/>
        <v/>
      </c>
      <c r="AB782" s="334" t="str">
        <f t="shared" si="473"/>
        <v/>
      </c>
      <c r="AC782" s="326" t="str">
        <f t="shared" si="474"/>
        <v/>
      </c>
      <c r="AD782" s="326" t="str">
        <f t="shared" si="475"/>
        <v/>
      </c>
      <c r="AE782" s="326" t="str">
        <f t="shared" si="476"/>
        <v/>
      </c>
      <c r="AF782" s="326" t="str">
        <f t="shared" si="477"/>
        <v/>
      </c>
      <c r="AG782" s="326" t="str">
        <f t="shared" si="478"/>
        <v/>
      </c>
      <c r="AH782" s="326" t="str">
        <f t="shared" si="479"/>
        <v/>
      </c>
      <c r="AI782" s="326" t="str">
        <f t="shared" si="480"/>
        <v/>
      </c>
      <c r="AJ782" s="326" t="str">
        <f t="shared" si="481"/>
        <v/>
      </c>
      <c r="AK782" s="335" t="str">
        <f t="shared" si="482"/>
        <v/>
      </c>
      <c r="AL782" s="41" t="str">
        <f t="shared" si="483"/>
        <v/>
      </c>
      <c r="AM782" s="8" t="e" cm="1">
        <f t="array" ref="AM782">Balance($B$8,$B$11,$B$12,$H$7,B782,AK782,AL782)</f>
        <v>#VALUE!</v>
      </c>
      <c r="AN782" s="8" t="e" cm="1">
        <f t="array" ref="AN782">getStorageByWaterLevel(B781)</f>
        <v>#VALUE!</v>
      </c>
    </row>
    <row r="783" spans="2:40" x14ac:dyDescent="0.25">
      <c r="B783" s="326" t="str">
        <f t="shared" si="461"/>
        <v/>
      </c>
      <c r="C783" s="326" t="str">
        <f t="shared" si="462"/>
        <v/>
      </c>
      <c r="D783" s="326" t="str">
        <f t="shared" si="463"/>
        <v/>
      </c>
      <c r="E783" s="326" t="str">
        <f t="shared" si="460"/>
        <v xml:space="preserve"> </v>
      </c>
      <c r="F783" s="326" t="str">
        <f t="shared" si="464"/>
        <v/>
      </c>
      <c r="G783" s="326" t="str">
        <f t="shared" si="465"/>
        <v/>
      </c>
      <c r="H783" s="311"/>
      <c r="I783" s="326" t="str">
        <f t="shared" si="466"/>
        <v/>
      </c>
      <c r="J783" s="326">
        <f t="shared" si="459"/>
        <v>42.18</v>
      </c>
      <c r="K783" s="333" t="str">
        <f t="shared" si="467"/>
        <v/>
      </c>
      <c r="L783" s="321" t="str">
        <f t="shared" si="468"/>
        <v/>
      </c>
      <c r="M783" s="321" t="str">
        <f t="shared" si="469"/>
        <v/>
      </c>
      <c r="N783" s="326" t="str">
        <f t="shared" si="470"/>
        <v/>
      </c>
      <c r="O783" s="326" t="str">
        <f t="shared" si="471"/>
        <v/>
      </c>
      <c r="P783" s="330"/>
      <c r="Q783" s="326"/>
      <c r="R783" s="276" t="str">
        <f>IF(H783&gt;0, rate1(1,$L$52,$L$51,$L$54,L783,$L$53,$L$50,P783),"")</f>
        <v/>
      </c>
      <c r="S783" s="321"/>
      <c r="T783" s="321"/>
      <c r="U783" s="326"/>
      <c r="V783" s="334"/>
      <c r="W783" s="326"/>
      <c r="X783" s="326"/>
      <c r="Y783" s="326"/>
      <c r="Z783" s="107" t="str">
        <f>IF(H783&gt;0, rate1(1,$L$52,$L$51,$L$54,U783,$L$53,$L$50,Y783),"")</f>
        <v/>
      </c>
      <c r="AA783" s="334" t="str">
        <f t="shared" si="472"/>
        <v/>
      </c>
      <c r="AB783" s="334" t="str">
        <f t="shared" si="473"/>
        <v/>
      </c>
      <c r="AC783" s="326" t="str">
        <f t="shared" si="474"/>
        <v/>
      </c>
      <c r="AD783" s="326" t="str">
        <f t="shared" si="475"/>
        <v/>
      </c>
      <c r="AE783" s="326" t="str">
        <f t="shared" si="476"/>
        <v/>
      </c>
      <c r="AF783" s="326" t="str">
        <f t="shared" si="477"/>
        <v/>
      </c>
      <c r="AG783" s="326" t="str">
        <f t="shared" si="478"/>
        <v/>
      </c>
      <c r="AH783" s="326" t="str">
        <f t="shared" si="479"/>
        <v/>
      </c>
      <c r="AI783" s="326" t="str">
        <f t="shared" si="480"/>
        <v/>
      </c>
      <c r="AJ783" s="326" t="str">
        <f t="shared" si="481"/>
        <v/>
      </c>
      <c r="AK783" s="335" t="str">
        <f t="shared" si="482"/>
        <v/>
      </c>
      <c r="AL783" s="41" t="str">
        <f t="shared" si="483"/>
        <v/>
      </c>
      <c r="AM783" s="8" t="e" cm="1">
        <f t="array" ref="AM783">Balance($B$8,$B$11,$B$12,$H$7,B783,AK783,AL783)</f>
        <v>#VALUE!</v>
      </c>
      <c r="AN783" s="8" t="e" cm="1">
        <f t="array" ref="AN783">getStorageByWaterLevel(B782)</f>
        <v>#VALUE!</v>
      </c>
    </row>
    <row r="784" spans="2:40" x14ac:dyDescent="0.25">
      <c r="B784" s="326" t="str">
        <f t="shared" si="461"/>
        <v/>
      </c>
      <c r="C784" s="326" t="str">
        <f t="shared" si="462"/>
        <v/>
      </c>
      <c r="D784" s="326" t="str">
        <f t="shared" si="463"/>
        <v/>
      </c>
      <c r="E784" s="326" t="str">
        <f t="shared" si="460"/>
        <v xml:space="preserve"> </v>
      </c>
      <c r="F784" s="326" t="str">
        <f t="shared" si="464"/>
        <v/>
      </c>
      <c r="G784" s="326" t="str">
        <f t="shared" si="465"/>
        <v/>
      </c>
      <c r="H784" s="311"/>
      <c r="I784" s="326" t="str">
        <f t="shared" si="466"/>
        <v/>
      </c>
      <c r="J784" s="326">
        <f t="shared" si="459"/>
        <v>42.18</v>
      </c>
      <c r="K784" s="333" t="str">
        <f t="shared" si="467"/>
        <v/>
      </c>
      <c r="L784" s="321" t="str">
        <f t="shared" si="468"/>
        <v/>
      </c>
      <c r="M784" s="321" t="str">
        <f t="shared" si="469"/>
        <v/>
      </c>
      <c r="N784" s="326" t="str">
        <f t="shared" si="470"/>
        <v/>
      </c>
      <c r="O784" s="326" t="str">
        <f t="shared" si="471"/>
        <v/>
      </c>
      <c r="P784" s="330"/>
      <c r="Q784" s="326"/>
      <c r="R784" s="276" t="str">
        <f>IF(H784&gt;0, rate1(1,$L$52,$L$51,$L$54,L784,$L$53,$L$50,P784),"")</f>
        <v/>
      </c>
      <c r="S784" s="321"/>
      <c r="T784" s="321"/>
      <c r="U784" s="326"/>
      <c r="V784" s="334"/>
      <c r="W784" s="326"/>
      <c r="X784" s="326"/>
      <c r="Y784" s="326"/>
      <c r="Z784" s="107" t="str">
        <f>IF(H784&gt;0, rate1(1,$L$52,$L$51,$L$54,U784,$L$53,$L$50,Y784),"")</f>
        <v/>
      </c>
      <c r="AA784" s="334" t="str">
        <f t="shared" si="472"/>
        <v/>
      </c>
      <c r="AB784" s="334" t="str">
        <f t="shared" si="473"/>
        <v/>
      </c>
      <c r="AC784" s="326" t="str">
        <f t="shared" si="474"/>
        <v/>
      </c>
      <c r="AD784" s="326" t="str">
        <f t="shared" si="475"/>
        <v/>
      </c>
      <c r="AE784" s="326" t="str">
        <f t="shared" si="476"/>
        <v/>
      </c>
      <c r="AF784" s="326" t="str">
        <f t="shared" si="477"/>
        <v/>
      </c>
      <c r="AG784" s="326" t="str">
        <f t="shared" si="478"/>
        <v/>
      </c>
      <c r="AH784" s="326" t="str">
        <f t="shared" si="479"/>
        <v/>
      </c>
      <c r="AI784" s="326" t="str">
        <f t="shared" si="480"/>
        <v/>
      </c>
      <c r="AJ784" s="326" t="str">
        <f t="shared" si="481"/>
        <v/>
      </c>
      <c r="AK784" s="335" t="str">
        <f t="shared" si="482"/>
        <v/>
      </c>
      <c r="AL784" s="41" t="str">
        <f t="shared" si="483"/>
        <v/>
      </c>
      <c r="AM784" s="8" t="e" cm="1">
        <f t="array" ref="AM784">Balance($B$8,$B$11,$B$12,$H$7,B784,AK784,AL784)</f>
        <v>#VALUE!</v>
      </c>
      <c r="AN784" s="8" t="e" cm="1">
        <f t="array" ref="AN784">getStorageByWaterLevel(B783)</f>
        <v>#VALUE!</v>
      </c>
    </row>
    <row r="785" spans="2:40" x14ac:dyDescent="0.25">
      <c r="B785" s="326" t="str">
        <f t="shared" si="461"/>
        <v/>
      </c>
      <c r="C785" s="326" t="str">
        <f t="shared" si="462"/>
        <v/>
      </c>
      <c r="D785" s="326" t="str">
        <f t="shared" si="463"/>
        <v/>
      </c>
      <c r="E785" s="326" t="str">
        <f t="shared" si="460"/>
        <v xml:space="preserve"> </v>
      </c>
      <c r="F785" s="326" t="str">
        <f t="shared" si="464"/>
        <v/>
      </c>
      <c r="G785" s="326" t="str">
        <f t="shared" si="465"/>
        <v/>
      </c>
      <c r="H785" s="311"/>
      <c r="I785" s="326" t="str">
        <f t="shared" si="466"/>
        <v/>
      </c>
      <c r="J785" s="326">
        <f t="shared" si="459"/>
        <v>42.18</v>
      </c>
      <c r="K785" s="333" t="str">
        <f t="shared" si="467"/>
        <v/>
      </c>
      <c r="L785" s="321" t="str">
        <f t="shared" si="468"/>
        <v/>
      </c>
      <c r="M785" s="321" t="str">
        <f t="shared" si="469"/>
        <v/>
      </c>
      <c r="N785" s="326" t="str">
        <f t="shared" si="470"/>
        <v/>
      </c>
      <c r="O785" s="326" t="str">
        <f t="shared" si="471"/>
        <v/>
      </c>
      <c r="P785" s="330"/>
      <c r="Q785" s="326"/>
      <c r="R785" s="276" t="str">
        <f>IF(H785&gt;0, rate1(1,$L$52,$L$51,$L$54,L785,$L$53,$L$50,P785),"")</f>
        <v/>
      </c>
      <c r="S785" s="321"/>
      <c r="T785" s="321"/>
      <c r="U785" s="326"/>
      <c r="V785" s="334"/>
      <c r="W785" s="326"/>
      <c r="X785" s="326"/>
      <c r="Y785" s="326"/>
      <c r="Z785" s="107" t="str">
        <f>IF(H785&gt;0, rate1(1,$L$52,$L$51,$L$54,U785,$L$53,$L$50,Y785),"")</f>
        <v/>
      </c>
      <c r="AA785" s="334" t="str">
        <f t="shared" si="472"/>
        <v/>
      </c>
      <c r="AB785" s="334" t="str">
        <f t="shared" si="473"/>
        <v/>
      </c>
      <c r="AC785" s="326" t="str">
        <f t="shared" si="474"/>
        <v/>
      </c>
      <c r="AD785" s="326" t="str">
        <f t="shared" si="475"/>
        <v/>
      </c>
      <c r="AE785" s="326" t="str">
        <f t="shared" si="476"/>
        <v/>
      </c>
      <c r="AF785" s="326" t="str">
        <f t="shared" si="477"/>
        <v/>
      </c>
      <c r="AG785" s="326" t="str">
        <f t="shared" si="478"/>
        <v/>
      </c>
      <c r="AH785" s="326" t="str">
        <f t="shared" si="479"/>
        <v/>
      </c>
      <c r="AI785" s="326" t="str">
        <f t="shared" si="480"/>
        <v/>
      </c>
      <c r="AJ785" s="326" t="str">
        <f t="shared" si="481"/>
        <v/>
      </c>
      <c r="AK785" s="335" t="str">
        <f t="shared" si="482"/>
        <v/>
      </c>
      <c r="AL785" s="41" t="str">
        <f t="shared" si="483"/>
        <v/>
      </c>
      <c r="AM785" s="8" t="e" cm="1">
        <f t="array" ref="AM785">Balance($B$8,$B$11,$B$12,$H$7,B785,AK785,AL785)</f>
        <v>#VALUE!</v>
      </c>
      <c r="AN785" s="8" t="e" cm="1">
        <f t="array" ref="AN785">getStorageByWaterLevel(B784)</f>
        <v>#VALUE!</v>
      </c>
    </row>
    <row r="786" spans="2:40" x14ac:dyDescent="0.25">
      <c r="B786" s="326" t="str">
        <f t="shared" si="461"/>
        <v/>
      </c>
      <c r="C786" s="326" t="str">
        <f t="shared" si="462"/>
        <v/>
      </c>
      <c r="D786" s="326" t="str">
        <f t="shared" si="463"/>
        <v/>
      </c>
      <c r="E786" s="326" t="str">
        <f t="shared" si="460"/>
        <v xml:space="preserve"> </v>
      </c>
      <c r="F786" s="326" t="str">
        <f t="shared" si="464"/>
        <v/>
      </c>
      <c r="G786" s="326" t="str">
        <f t="shared" si="465"/>
        <v/>
      </c>
      <c r="H786" s="311"/>
      <c r="I786" s="326" t="str">
        <f t="shared" si="466"/>
        <v/>
      </c>
      <c r="J786" s="326">
        <f t="shared" si="459"/>
        <v>42.18</v>
      </c>
      <c r="K786" s="333" t="str">
        <f t="shared" si="467"/>
        <v/>
      </c>
      <c r="L786" s="321" t="str">
        <f t="shared" si="468"/>
        <v/>
      </c>
      <c r="M786" s="321" t="str">
        <f t="shared" si="469"/>
        <v/>
      </c>
      <c r="N786" s="326" t="str">
        <f t="shared" si="470"/>
        <v/>
      </c>
      <c r="O786" s="326" t="str">
        <f t="shared" si="471"/>
        <v/>
      </c>
      <c r="P786" s="330"/>
      <c r="Q786" s="326"/>
      <c r="R786" s="276" t="str">
        <f>IF(H786&gt;0, rate1(1,$L$52,$L$51,$L$54,L786,$L$53,$L$50,P786),"")</f>
        <v/>
      </c>
      <c r="S786" s="321"/>
      <c r="T786" s="321"/>
      <c r="U786" s="326"/>
      <c r="V786" s="334"/>
      <c r="W786" s="326"/>
      <c r="X786" s="326"/>
      <c r="Y786" s="326"/>
      <c r="Z786" s="107" t="str">
        <f>IF(H786&gt;0, rate1(1,$L$52,$L$51,$L$54,U786,$L$53,$L$50,Y786),"")</f>
        <v/>
      </c>
      <c r="AA786" s="334" t="str">
        <f t="shared" si="472"/>
        <v/>
      </c>
      <c r="AB786" s="334" t="str">
        <f t="shared" si="473"/>
        <v/>
      </c>
      <c r="AC786" s="326" t="str">
        <f t="shared" si="474"/>
        <v/>
      </c>
      <c r="AD786" s="326" t="str">
        <f t="shared" si="475"/>
        <v/>
      </c>
      <c r="AE786" s="326" t="str">
        <f t="shared" si="476"/>
        <v/>
      </c>
      <c r="AF786" s="326" t="str">
        <f t="shared" si="477"/>
        <v/>
      </c>
      <c r="AG786" s="326" t="str">
        <f t="shared" si="478"/>
        <v/>
      </c>
      <c r="AH786" s="326" t="str">
        <f t="shared" si="479"/>
        <v/>
      </c>
      <c r="AI786" s="326" t="str">
        <f t="shared" si="480"/>
        <v/>
      </c>
      <c r="AJ786" s="326" t="str">
        <f t="shared" si="481"/>
        <v/>
      </c>
      <c r="AK786" s="335" t="str">
        <f t="shared" si="482"/>
        <v/>
      </c>
      <c r="AL786" s="41" t="str">
        <f t="shared" si="483"/>
        <v/>
      </c>
      <c r="AM786" s="8" t="e" cm="1">
        <f t="array" ref="AM786">Balance($B$8,$B$11,$B$12,$H$7,B786,AK786,AL786)</f>
        <v>#VALUE!</v>
      </c>
      <c r="AN786" s="8" t="e" cm="1">
        <f t="array" ref="AN786">getStorageByWaterLevel(B785)</f>
        <v>#VALUE!</v>
      </c>
    </row>
    <row r="787" spans="2:40" x14ac:dyDescent="0.25">
      <c r="B787" s="326" t="str">
        <f t="shared" si="461"/>
        <v/>
      </c>
      <c r="C787" s="326" t="str">
        <f t="shared" si="462"/>
        <v/>
      </c>
      <c r="D787" s="326" t="str">
        <f t="shared" si="463"/>
        <v/>
      </c>
      <c r="E787" s="326" t="str">
        <f t="shared" si="460"/>
        <v xml:space="preserve"> </v>
      </c>
      <c r="F787" s="326" t="str">
        <f t="shared" si="464"/>
        <v/>
      </c>
      <c r="G787" s="326" t="str">
        <f t="shared" si="465"/>
        <v/>
      </c>
      <c r="H787" s="311"/>
      <c r="I787" s="326" t="str">
        <f t="shared" si="466"/>
        <v/>
      </c>
      <c r="J787" s="326">
        <f t="shared" si="459"/>
        <v>42.18</v>
      </c>
      <c r="K787" s="333" t="str">
        <f t="shared" si="467"/>
        <v/>
      </c>
      <c r="L787" s="321" t="str">
        <f t="shared" si="468"/>
        <v/>
      </c>
      <c r="M787" s="321" t="str">
        <f t="shared" si="469"/>
        <v/>
      </c>
      <c r="N787" s="326" t="str">
        <f t="shared" si="470"/>
        <v/>
      </c>
      <c r="O787" s="326" t="str">
        <f t="shared" si="471"/>
        <v/>
      </c>
      <c r="P787" s="330"/>
      <c r="Q787" s="326"/>
      <c r="R787" s="276" t="str">
        <f>IF(H787&gt;0, rate1(1,$L$52,$L$51,$L$54,L787,$L$53,$L$50,P787),"")</f>
        <v/>
      </c>
      <c r="S787" s="321"/>
      <c r="T787" s="321"/>
      <c r="U787" s="326"/>
      <c r="V787" s="334"/>
      <c r="W787" s="326"/>
      <c r="X787" s="326"/>
      <c r="Y787" s="326"/>
      <c r="Z787" s="107" t="str">
        <f>IF(H787&gt;0, rate1(1,$L$52,$L$51,$L$54,U787,$L$53,$L$50,Y787),"")</f>
        <v/>
      </c>
      <c r="AA787" s="334" t="str">
        <f t="shared" si="472"/>
        <v/>
      </c>
      <c r="AB787" s="334" t="str">
        <f t="shared" si="473"/>
        <v/>
      </c>
      <c r="AC787" s="326" t="str">
        <f t="shared" si="474"/>
        <v/>
      </c>
      <c r="AD787" s="326" t="str">
        <f t="shared" si="475"/>
        <v/>
      </c>
      <c r="AE787" s="326" t="str">
        <f t="shared" si="476"/>
        <v/>
      </c>
      <c r="AF787" s="326" t="str">
        <f t="shared" si="477"/>
        <v/>
      </c>
      <c r="AG787" s="326" t="str">
        <f t="shared" si="478"/>
        <v/>
      </c>
      <c r="AH787" s="326" t="str">
        <f t="shared" si="479"/>
        <v/>
      </c>
      <c r="AI787" s="326" t="str">
        <f t="shared" si="480"/>
        <v/>
      </c>
      <c r="AJ787" s="326" t="str">
        <f t="shared" si="481"/>
        <v/>
      </c>
      <c r="AK787" s="335" t="str">
        <f t="shared" si="482"/>
        <v/>
      </c>
      <c r="AL787" s="41" t="str">
        <f t="shared" si="483"/>
        <v/>
      </c>
      <c r="AM787" s="8" t="e" cm="1">
        <f t="array" ref="AM787">Balance($B$8,$B$11,$B$12,$H$7,B787,AK787,AL787)</f>
        <v>#VALUE!</v>
      </c>
      <c r="AN787" s="8" t="e" cm="1">
        <f t="array" ref="AN787">getStorageByWaterLevel(B786)</f>
        <v>#VALUE!</v>
      </c>
    </row>
    <row r="788" spans="2:40" x14ac:dyDescent="0.25">
      <c r="B788" s="326" t="str">
        <f t="shared" si="461"/>
        <v/>
      </c>
      <c r="C788" s="326" t="str">
        <f t="shared" si="462"/>
        <v/>
      </c>
      <c r="D788" s="326" t="str">
        <f t="shared" si="463"/>
        <v/>
      </c>
      <c r="E788" s="326" t="str">
        <f t="shared" si="460"/>
        <v xml:space="preserve"> </v>
      </c>
      <c r="F788" s="326" t="str">
        <f t="shared" si="464"/>
        <v/>
      </c>
      <c r="G788" s="326" t="str">
        <f t="shared" si="465"/>
        <v/>
      </c>
      <c r="H788" s="311"/>
      <c r="I788" s="326" t="str">
        <f t="shared" si="466"/>
        <v/>
      </c>
      <c r="J788" s="326">
        <f t="shared" si="459"/>
        <v>42.18</v>
      </c>
      <c r="K788" s="333" t="str">
        <f t="shared" si="467"/>
        <v/>
      </c>
      <c r="L788" s="321" t="str">
        <f t="shared" si="468"/>
        <v/>
      </c>
      <c r="M788" s="321" t="str">
        <f t="shared" si="469"/>
        <v/>
      </c>
      <c r="N788" s="326" t="str">
        <f t="shared" si="470"/>
        <v/>
      </c>
      <c r="O788" s="326" t="str">
        <f t="shared" si="471"/>
        <v/>
      </c>
      <c r="P788" s="330"/>
      <c r="Q788" s="326"/>
      <c r="R788" s="276" t="str">
        <f>IF(H788&gt;0, rate1(1,$L$52,$L$51,$L$54,L788,$L$53,$L$50,P788),"")</f>
        <v/>
      </c>
      <c r="S788" s="321"/>
      <c r="T788" s="321"/>
      <c r="U788" s="326"/>
      <c r="V788" s="334"/>
      <c r="W788" s="326"/>
      <c r="X788" s="326"/>
      <c r="Y788" s="326"/>
      <c r="Z788" s="107" t="str">
        <f>IF(H788&gt;0, rate1(1,$L$52,$L$51,$L$54,U788,$L$53,$L$50,Y788),"")</f>
        <v/>
      </c>
      <c r="AA788" s="334" t="str">
        <f t="shared" si="472"/>
        <v/>
      </c>
      <c r="AB788" s="334" t="str">
        <f t="shared" si="473"/>
        <v/>
      </c>
      <c r="AC788" s="326" t="str">
        <f t="shared" si="474"/>
        <v/>
      </c>
      <c r="AD788" s="326" t="str">
        <f t="shared" si="475"/>
        <v/>
      </c>
      <c r="AE788" s="326" t="str">
        <f t="shared" si="476"/>
        <v/>
      </c>
      <c r="AF788" s="326" t="str">
        <f t="shared" si="477"/>
        <v/>
      </c>
      <c r="AG788" s="326" t="str">
        <f t="shared" si="478"/>
        <v/>
      </c>
      <c r="AH788" s="326" t="str">
        <f t="shared" si="479"/>
        <v/>
      </c>
      <c r="AI788" s="326" t="str">
        <f t="shared" si="480"/>
        <v/>
      </c>
      <c r="AJ788" s="326" t="str">
        <f t="shared" si="481"/>
        <v/>
      </c>
      <c r="AK788" s="335" t="str">
        <f t="shared" si="482"/>
        <v/>
      </c>
      <c r="AL788" s="41" t="str">
        <f t="shared" si="483"/>
        <v/>
      </c>
      <c r="AM788" s="8" t="e" cm="1">
        <f t="array" ref="AM788">Balance($B$8,$B$11,$B$12,$H$7,B788,AK788,AL788)</f>
        <v>#VALUE!</v>
      </c>
      <c r="AN788" s="8" t="e" cm="1">
        <f t="array" ref="AN788">getStorageByWaterLevel(B787)</f>
        <v>#VALUE!</v>
      </c>
    </row>
    <row r="789" spans="2:40" x14ac:dyDescent="0.25">
      <c r="B789" s="326" t="str">
        <f t="shared" si="461"/>
        <v/>
      </c>
      <c r="C789" s="326" t="str">
        <f t="shared" si="462"/>
        <v/>
      </c>
      <c r="D789" s="326" t="str">
        <f t="shared" si="463"/>
        <v/>
      </c>
      <c r="E789" s="326" t="str">
        <f t="shared" si="460"/>
        <v xml:space="preserve"> </v>
      </c>
      <c r="F789" s="326" t="str">
        <f t="shared" si="464"/>
        <v/>
      </c>
      <c r="G789" s="326" t="str">
        <f t="shared" si="465"/>
        <v/>
      </c>
      <c r="H789" s="311"/>
      <c r="I789" s="326" t="str">
        <f t="shared" si="466"/>
        <v/>
      </c>
      <c r="J789" s="326">
        <f t="shared" si="459"/>
        <v>42.18</v>
      </c>
      <c r="K789" s="333" t="str">
        <f t="shared" si="467"/>
        <v/>
      </c>
      <c r="L789" s="321" t="str">
        <f t="shared" si="468"/>
        <v/>
      </c>
      <c r="M789" s="321" t="str">
        <f t="shared" si="469"/>
        <v/>
      </c>
      <c r="N789" s="326" t="str">
        <f t="shared" si="470"/>
        <v/>
      </c>
      <c r="O789" s="326" t="str">
        <f t="shared" si="471"/>
        <v/>
      </c>
      <c r="P789" s="330"/>
      <c r="Q789" s="326"/>
      <c r="R789" s="276" t="str">
        <f>IF(H789&gt;0, rate1(1,$L$52,$L$51,$L$54,L789,$L$53,$L$50,P789),"")</f>
        <v/>
      </c>
      <c r="S789" s="321"/>
      <c r="T789" s="321"/>
      <c r="U789" s="326"/>
      <c r="V789" s="334"/>
      <c r="W789" s="326"/>
      <c r="X789" s="326"/>
      <c r="Y789" s="326"/>
      <c r="Z789" s="107" t="str">
        <f>IF(H789&gt;0, rate1(1,$L$52,$L$51,$L$54,U789,$L$53,$L$50,Y789),"")</f>
        <v/>
      </c>
      <c r="AA789" s="334" t="str">
        <f t="shared" si="472"/>
        <v/>
      </c>
      <c r="AB789" s="334" t="str">
        <f t="shared" si="473"/>
        <v/>
      </c>
      <c r="AC789" s="326" t="str">
        <f t="shared" si="474"/>
        <v/>
      </c>
      <c r="AD789" s="326" t="str">
        <f t="shared" si="475"/>
        <v/>
      </c>
      <c r="AE789" s="326" t="str">
        <f t="shared" si="476"/>
        <v/>
      </c>
      <c r="AF789" s="326" t="str">
        <f t="shared" si="477"/>
        <v/>
      </c>
      <c r="AG789" s="326" t="str">
        <f t="shared" si="478"/>
        <v/>
      </c>
      <c r="AH789" s="326" t="str">
        <f t="shared" si="479"/>
        <v/>
      </c>
      <c r="AI789" s="326" t="str">
        <f t="shared" si="480"/>
        <v/>
      </c>
      <c r="AJ789" s="326" t="str">
        <f t="shared" si="481"/>
        <v/>
      </c>
      <c r="AK789" s="335" t="str">
        <f t="shared" si="482"/>
        <v/>
      </c>
      <c r="AL789" s="41" t="str">
        <f t="shared" si="483"/>
        <v/>
      </c>
      <c r="AM789" s="8" t="e" cm="1">
        <f t="array" ref="AM789">Balance($B$8,$B$11,$B$12,$H$7,B789,AK789,AL789)</f>
        <v>#VALUE!</v>
      </c>
      <c r="AN789" s="8" t="e" cm="1">
        <f t="array" ref="AN789">getStorageByWaterLevel(B788)</f>
        <v>#VALUE!</v>
      </c>
    </row>
    <row r="790" spans="2:40" x14ac:dyDescent="0.25">
      <c r="B790" s="326" t="str">
        <f t="shared" si="461"/>
        <v/>
      </c>
      <c r="C790" s="326" t="str">
        <f t="shared" si="462"/>
        <v/>
      </c>
      <c r="D790" s="326" t="str">
        <f t="shared" si="463"/>
        <v/>
      </c>
      <c r="E790" s="326" t="str">
        <f t="shared" si="460"/>
        <v xml:space="preserve"> </v>
      </c>
      <c r="F790" s="326" t="str">
        <f t="shared" si="464"/>
        <v/>
      </c>
      <c r="G790" s="326" t="str">
        <f t="shared" si="465"/>
        <v/>
      </c>
      <c r="H790" s="311"/>
      <c r="I790" s="326" t="str">
        <f t="shared" si="466"/>
        <v/>
      </c>
      <c r="J790" s="326">
        <f t="shared" si="459"/>
        <v>42.18</v>
      </c>
      <c r="K790" s="333" t="str">
        <f t="shared" si="467"/>
        <v/>
      </c>
      <c r="L790" s="321" t="str">
        <f t="shared" si="468"/>
        <v/>
      </c>
      <c r="M790" s="321" t="str">
        <f t="shared" si="469"/>
        <v/>
      </c>
      <c r="N790" s="326" t="str">
        <f t="shared" si="470"/>
        <v/>
      </c>
      <c r="O790" s="326" t="str">
        <f t="shared" si="471"/>
        <v/>
      </c>
      <c r="P790" s="330"/>
      <c r="Q790" s="326"/>
      <c r="R790" s="276" t="str">
        <f>IF(H790&gt;0, rate1(1,$L$52,$L$51,$L$54,L790,$L$53,$L$50,P790),"")</f>
        <v/>
      </c>
      <c r="S790" s="321"/>
      <c r="T790" s="321"/>
      <c r="U790" s="326"/>
      <c r="V790" s="334"/>
      <c r="W790" s="326"/>
      <c r="X790" s="326"/>
      <c r="Y790" s="326"/>
      <c r="Z790" s="107" t="str">
        <f>IF(H790&gt;0, rate1(1,$L$52,$L$51,$L$54,U790,$L$53,$L$50,Y790),"")</f>
        <v/>
      </c>
      <c r="AA790" s="334" t="str">
        <f t="shared" si="472"/>
        <v/>
      </c>
      <c r="AB790" s="334" t="str">
        <f t="shared" si="473"/>
        <v/>
      </c>
      <c r="AC790" s="326" t="str">
        <f t="shared" si="474"/>
        <v/>
      </c>
      <c r="AD790" s="326" t="str">
        <f t="shared" si="475"/>
        <v/>
      </c>
      <c r="AE790" s="326" t="str">
        <f t="shared" si="476"/>
        <v/>
      </c>
      <c r="AF790" s="326" t="str">
        <f t="shared" si="477"/>
        <v/>
      </c>
      <c r="AG790" s="326" t="str">
        <f t="shared" si="478"/>
        <v/>
      </c>
      <c r="AH790" s="326" t="str">
        <f t="shared" si="479"/>
        <v/>
      </c>
      <c r="AI790" s="326" t="str">
        <f t="shared" si="480"/>
        <v/>
      </c>
      <c r="AJ790" s="326" t="str">
        <f t="shared" si="481"/>
        <v/>
      </c>
      <c r="AK790" s="335" t="str">
        <f t="shared" si="482"/>
        <v/>
      </c>
      <c r="AL790" s="41" t="str">
        <f t="shared" si="483"/>
        <v/>
      </c>
      <c r="AM790" s="8" t="e" cm="1">
        <f t="array" ref="AM790">Balance($B$8,$B$11,$B$12,$H$7,B790,AK790,AL790)</f>
        <v>#VALUE!</v>
      </c>
      <c r="AN790" s="8" t="e" cm="1">
        <f t="array" ref="AN790">getStorageByWaterLevel(B789)</f>
        <v>#VALUE!</v>
      </c>
    </row>
    <row r="791" spans="2:40" x14ac:dyDescent="0.25">
      <c r="B791" s="326" t="str">
        <f t="shared" si="461"/>
        <v/>
      </c>
      <c r="C791" s="326" t="str">
        <f t="shared" si="462"/>
        <v/>
      </c>
      <c r="D791" s="326" t="str">
        <f t="shared" si="463"/>
        <v/>
      </c>
      <c r="E791" s="326" t="str">
        <f t="shared" si="460"/>
        <v xml:space="preserve"> </v>
      </c>
      <c r="F791" s="326" t="str">
        <f t="shared" si="464"/>
        <v/>
      </c>
      <c r="G791" s="326" t="str">
        <f t="shared" si="465"/>
        <v/>
      </c>
      <c r="H791" s="311"/>
      <c r="I791" s="326" t="str">
        <f t="shared" si="466"/>
        <v/>
      </c>
      <c r="J791" s="326">
        <f t="shared" si="459"/>
        <v>42.18</v>
      </c>
      <c r="K791" s="333" t="str">
        <f t="shared" si="467"/>
        <v/>
      </c>
      <c r="L791" s="321" t="str">
        <f t="shared" si="468"/>
        <v/>
      </c>
      <c r="M791" s="321" t="str">
        <f t="shared" si="469"/>
        <v/>
      </c>
      <c r="N791" s="326" t="str">
        <f t="shared" si="470"/>
        <v/>
      </c>
      <c r="O791" s="326" t="str">
        <f t="shared" si="471"/>
        <v/>
      </c>
      <c r="P791" s="330"/>
      <c r="Q791" s="326"/>
      <c r="R791" s="276" t="str">
        <f>IF(H791&gt;0, rate1(1,$L$52,$L$51,$L$54,L791,$L$53,$L$50,P791),"")</f>
        <v/>
      </c>
      <c r="S791" s="321"/>
      <c r="T791" s="321"/>
      <c r="U791" s="326"/>
      <c r="V791" s="334"/>
      <c r="W791" s="326"/>
      <c r="X791" s="326"/>
      <c r="Y791" s="326"/>
      <c r="Z791" s="107" t="str">
        <f>IF(H791&gt;0, rate1(1,$L$52,$L$51,$L$54,U791,$L$53,$L$50,Y791),"")</f>
        <v/>
      </c>
      <c r="AA791" s="334" t="str">
        <f t="shared" si="472"/>
        <v/>
      </c>
      <c r="AB791" s="334" t="str">
        <f t="shared" si="473"/>
        <v/>
      </c>
      <c r="AC791" s="326" t="str">
        <f t="shared" si="474"/>
        <v/>
      </c>
      <c r="AD791" s="326" t="str">
        <f t="shared" si="475"/>
        <v/>
      </c>
      <c r="AE791" s="326" t="str">
        <f t="shared" si="476"/>
        <v/>
      </c>
      <c r="AF791" s="326" t="str">
        <f t="shared" si="477"/>
        <v/>
      </c>
      <c r="AG791" s="326" t="str">
        <f t="shared" si="478"/>
        <v/>
      </c>
      <c r="AH791" s="326" t="str">
        <f t="shared" si="479"/>
        <v/>
      </c>
      <c r="AI791" s="326" t="str">
        <f t="shared" si="480"/>
        <v/>
      </c>
      <c r="AJ791" s="326" t="str">
        <f t="shared" si="481"/>
        <v/>
      </c>
      <c r="AK791" s="335" t="str">
        <f t="shared" si="482"/>
        <v/>
      </c>
      <c r="AL791" s="41" t="str">
        <f t="shared" si="483"/>
        <v/>
      </c>
      <c r="AM791" s="8" t="e" cm="1">
        <f t="array" ref="AM791">Balance($B$8,$B$11,$B$12,$H$7,B791,AK791,AL791)</f>
        <v>#VALUE!</v>
      </c>
      <c r="AN791" s="8" t="e" cm="1">
        <f t="array" ref="AN791">getStorageByWaterLevel(B790)</f>
        <v>#VALUE!</v>
      </c>
    </row>
    <row r="792" spans="2:40" x14ac:dyDescent="0.25">
      <c r="B792" s="326" t="str">
        <f t="shared" si="461"/>
        <v/>
      </c>
      <c r="C792" s="326" t="str">
        <f t="shared" si="462"/>
        <v/>
      </c>
      <c r="D792" s="326" t="str">
        <f t="shared" si="463"/>
        <v/>
      </c>
      <c r="E792" s="326" t="str">
        <f t="shared" si="460"/>
        <v xml:space="preserve"> </v>
      </c>
      <c r="F792" s="326" t="str">
        <f t="shared" si="464"/>
        <v/>
      </c>
      <c r="G792" s="326" t="str">
        <f t="shared" si="465"/>
        <v/>
      </c>
      <c r="H792" s="311"/>
      <c r="I792" s="326" t="str">
        <f t="shared" si="466"/>
        <v/>
      </c>
      <c r="J792" s="326">
        <f t="shared" si="459"/>
        <v>42.18</v>
      </c>
      <c r="K792" s="333" t="str">
        <f t="shared" si="467"/>
        <v/>
      </c>
      <c r="L792" s="321" t="str">
        <f t="shared" si="468"/>
        <v/>
      </c>
      <c r="M792" s="321" t="str">
        <f t="shared" si="469"/>
        <v/>
      </c>
      <c r="N792" s="326" t="str">
        <f t="shared" si="470"/>
        <v/>
      </c>
      <c r="O792" s="326" t="str">
        <f t="shared" si="471"/>
        <v/>
      </c>
      <c r="P792" s="330"/>
      <c r="Q792" s="326"/>
      <c r="R792" s="276" t="str">
        <f>IF(H792&gt;0, rate1(1,$L$52,$L$51,$L$54,L792,$L$53,$L$50,P792),"")</f>
        <v/>
      </c>
      <c r="S792" s="321"/>
      <c r="T792" s="321"/>
      <c r="U792" s="326"/>
      <c r="V792" s="334"/>
      <c r="W792" s="326"/>
      <c r="X792" s="326"/>
      <c r="Y792" s="326"/>
      <c r="Z792" s="107" t="str">
        <f>IF(H792&gt;0, rate1(1,$L$52,$L$51,$L$54,U792,$L$53,$L$50,Y792),"")</f>
        <v/>
      </c>
      <c r="AA792" s="334" t="str">
        <f t="shared" si="472"/>
        <v/>
      </c>
      <c r="AB792" s="334" t="str">
        <f t="shared" si="473"/>
        <v/>
      </c>
      <c r="AC792" s="326" t="str">
        <f t="shared" si="474"/>
        <v/>
      </c>
      <c r="AD792" s="326" t="str">
        <f t="shared" si="475"/>
        <v/>
      </c>
      <c r="AE792" s="326" t="str">
        <f t="shared" si="476"/>
        <v/>
      </c>
      <c r="AF792" s="326" t="str">
        <f t="shared" si="477"/>
        <v/>
      </c>
      <c r="AG792" s="326" t="str">
        <f t="shared" si="478"/>
        <v/>
      </c>
      <c r="AH792" s="326" t="str">
        <f t="shared" si="479"/>
        <v/>
      </c>
      <c r="AI792" s="326" t="str">
        <f t="shared" si="480"/>
        <v/>
      </c>
      <c r="AJ792" s="326" t="str">
        <f t="shared" si="481"/>
        <v/>
      </c>
      <c r="AK792" s="335" t="str">
        <f t="shared" si="482"/>
        <v/>
      </c>
      <c r="AL792" s="41" t="str">
        <f t="shared" si="483"/>
        <v/>
      </c>
      <c r="AM792" s="8" t="e" cm="1">
        <f t="array" ref="AM792">Balance($B$8,$B$11,$B$12,$H$7,B792,AK792,AL792)</f>
        <v>#VALUE!</v>
      </c>
      <c r="AN792" s="8" t="e" cm="1">
        <f t="array" ref="AN792">getStorageByWaterLevel(B791)</f>
        <v>#VALUE!</v>
      </c>
    </row>
    <row r="793" spans="2:40" x14ac:dyDescent="0.25">
      <c r="B793" s="326" t="str">
        <f t="shared" si="461"/>
        <v/>
      </c>
      <c r="C793" s="326" t="str">
        <f t="shared" si="462"/>
        <v/>
      </c>
      <c r="D793" s="326" t="str">
        <f t="shared" si="463"/>
        <v/>
      </c>
      <c r="E793" s="326" t="str">
        <f t="shared" si="460"/>
        <v xml:space="preserve"> </v>
      </c>
      <c r="F793" s="326" t="str">
        <f t="shared" si="464"/>
        <v/>
      </c>
      <c r="G793" s="326" t="str">
        <f t="shared" si="465"/>
        <v/>
      </c>
      <c r="H793" s="311"/>
      <c r="I793" s="326" t="str">
        <f t="shared" si="466"/>
        <v/>
      </c>
      <c r="J793" s="326">
        <f t="shared" si="459"/>
        <v>42.18</v>
      </c>
      <c r="K793" s="333" t="str">
        <f t="shared" si="467"/>
        <v/>
      </c>
      <c r="L793" s="321" t="str">
        <f t="shared" si="468"/>
        <v/>
      </c>
      <c r="M793" s="321" t="str">
        <f t="shared" si="469"/>
        <v/>
      </c>
      <c r="N793" s="326" t="str">
        <f t="shared" si="470"/>
        <v/>
      </c>
      <c r="O793" s="326" t="str">
        <f t="shared" si="471"/>
        <v/>
      </c>
      <c r="P793" s="330"/>
      <c r="Q793" s="326"/>
      <c r="R793" s="276" t="str">
        <f>IF(H793&gt;0, rate1(1,$L$52,$L$51,$L$54,L793,$L$53,$L$50,P793),"")</f>
        <v/>
      </c>
      <c r="S793" s="321"/>
      <c r="T793" s="321"/>
      <c r="U793" s="326"/>
      <c r="V793" s="334"/>
      <c r="W793" s="326"/>
      <c r="X793" s="326"/>
      <c r="Y793" s="326"/>
      <c r="Z793" s="107" t="str">
        <f>IF(H793&gt;0, rate1(1,$L$52,$L$51,$L$54,U793,$L$53,$L$50,Y793),"")</f>
        <v/>
      </c>
      <c r="AA793" s="334" t="str">
        <f t="shared" si="472"/>
        <v/>
      </c>
      <c r="AB793" s="334" t="str">
        <f t="shared" si="473"/>
        <v/>
      </c>
      <c r="AC793" s="326" t="str">
        <f t="shared" si="474"/>
        <v/>
      </c>
      <c r="AD793" s="326" t="str">
        <f t="shared" si="475"/>
        <v/>
      </c>
      <c r="AE793" s="326" t="str">
        <f t="shared" si="476"/>
        <v/>
      </c>
      <c r="AF793" s="326" t="str">
        <f t="shared" si="477"/>
        <v/>
      </c>
      <c r="AG793" s="326" t="str">
        <f t="shared" si="478"/>
        <v/>
      </c>
      <c r="AH793" s="326" t="str">
        <f t="shared" si="479"/>
        <v/>
      </c>
      <c r="AI793" s="326" t="str">
        <f t="shared" si="480"/>
        <v/>
      </c>
      <c r="AJ793" s="326" t="str">
        <f t="shared" si="481"/>
        <v/>
      </c>
      <c r="AK793" s="335" t="str">
        <f t="shared" si="482"/>
        <v/>
      </c>
      <c r="AL793" s="41" t="str">
        <f t="shared" si="483"/>
        <v/>
      </c>
      <c r="AM793" s="8" t="e" cm="1">
        <f t="array" ref="AM793">Balance($B$8,$B$11,$B$12,$H$7,B793,AK793,AL793)</f>
        <v>#VALUE!</v>
      </c>
      <c r="AN793" s="8" t="e" cm="1">
        <f t="array" ref="AN793">getStorageByWaterLevel(B792)</f>
        <v>#VALUE!</v>
      </c>
    </row>
    <row r="794" spans="2:40" x14ac:dyDescent="0.25">
      <c r="B794" s="326" t="str">
        <f t="shared" si="461"/>
        <v/>
      </c>
      <c r="C794" s="326" t="str">
        <f t="shared" si="462"/>
        <v/>
      </c>
      <c r="D794" s="326" t="str">
        <f t="shared" si="463"/>
        <v/>
      </c>
      <c r="E794" s="326" t="str">
        <f t="shared" si="460"/>
        <v xml:space="preserve"> </v>
      </c>
      <c r="F794" s="326" t="str">
        <f t="shared" si="464"/>
        <v/>
      </c>
      <c r="G794" s="326" t="str">
        <f t="shared" si="465"/>
        <v/>
      </c>
      <c r="H794" s="311"/>
      <c r="I794" s="326" t="str">
        <f t="shared" si="466"/>
        <v/>
      </c>
      <c r="J794" s="326">
        <f t="shared" si="459"/>
        <v>42.18</v>
      </c>
      <c r="K794" s="333" t="str">
        <f t="shared" si="467"/>
        <v/>
      </c>
      <c r="L794" s="321" t="str">
        <f t="shared" si="468"/>
        <v/>
      </c>
      <c r="M794" s="321" t="str">
        <f t="shared" si="469"/>
        <v/>
      </c>
      <c r="N794" s="326" t="str">
        <f t="shared" si="470"/>
        <v/>
      </c>
      <c r="O794" s="326" t="str">
        <f t="shared" si="471"/>
        <v/>
      </c>
      <c r="P794" s="330"/>
      <c r="Q794" s="326"/>
      <c r="R794" s="276" t="str">
        <f>IF(H794&gt;0, rate1(1,$L$52,$L$51,$L$54,L794,$L$53,$L$50,P794),"")</f>
        <v/>
      </c>
      <c r="S794" s="321"/>
      <c r="T794" s="321"/>
      <c r="U794" s="326"/>
      <c r="V794" s="334"/>
      <c r="W794" s="326"/>
      <c r="X794" s="326"/>
      <c r="Y794" s="326"/>
      <c r="Z794" s="107" t="str">
        <f>IF(H794&gt;0, rate1(1,$L$52,$L$51,$L$54,U794,$L$53,$L$50,Y794),"")</f>
        <v/>
      </c>
      <c r="AA794" s="334" t="str">
        <f t="shared" si="472"/>
        <v/>
      </c>
      <c r="AB794" s="334" t="str">
        <f t="shared" si="473"/>
        <v/>
      </c>
      <c r="AC794" s="326" t="str">
        <f t="shared" si="474"/>
        <v/>
      </c>
      <c r="AD794" s="326" t="str">
        <f t="shared" si="475"/>
        <v/>
      </c>
      <c r="AE794" s="326" t="str">
        <f t="shared" si="476"/>
        <v/>
      </c>
      <c r="AF794" s="326" t="str">
        <f t="shared" si="477"/>
        <v/>
      </c>
      <c r="AG794" s="326" t="str">
        <f t="shared" si="478"/>
        <v/>
      </c>
      <c r="AH794" s="326" t="str">
        <f t="shared" si="479"/>
        <v/>
      </c>
      <c r="AI794" s="326" t="str">
        <f t="shared" si="480"/>
        <v/>
      </c>
      <c r="AJ794" s="326" t="str">
        <f t="shared" si="481"/>
        <v/>
      </c>
      <c r="AK794" s="335" t="str">
        <f t="shared" si="482"/>
        <v/>
      </c>
      <c r="AL794" s="41" t="str">
        <f t="shared" si="483"/>
        <v/>
      </c>
      <c r="AM794" s="8" t="e" cm="1">
        <f t="array" ref="AM794">Balance($B$8,$B$11,$B$12,$H$7,B794,AK794,AL794)</f>
        <v>#VALUE!</v>
      </c>
      <c r="AN794" s="8" t="e" cm="1">
        <f t="array" ref="AN794">getStorageByWaterLevel(B793)</f>
        <v>#VALUE!</v>
      </c>
    </row>
    <row r="795" spans="2:40" x14ac:dyDescent="0.25">
      <c r="B795" s="326" t="str">
        <f t="shared" si="461"/>
        <v/>
      </c>
      <c r="C795" s="326" t="str">
        <f t="shared" si="462"/>
        <v/>
      </c>
      <c r="D795" s="326" t="str">
        <f t="shared" si="463"/>
        <v/>
      </c>
      <c r="E795" s="326" t="str">
        <f t="shared" si="460"/>
        <v xml:space="preserve"> </v>
      </c>
      <c r="F795" s="326" t="str">
        <f t="shared" si="464"/>
        <v/>
      </c>
      <c r="G795" s="326" t="str">
        <f t="shared" si="465"/>
        <v/>
      </c>
      <c r="H795" s="311"/>
      <c r="I795" s="326" t="str">
        <f t="shared" si="466"/>
        <v/>
      </c>
      <c r="J795" s="326">
        <f t="shared" si="459"/>
        <v>42.18</v>
      </c>
      <c r="K795" s="333" t="str">
        <f t="shared" si="467"/>
        <v/>
      </c>
      <c r="L795" s="321" t="str">
        <f t="shared" si="468"/>
        <v/>
      </c>
      <c r="M795" s="321" t="str">
        <f t="shared" si="469"/>
        <v/>
      </c>
      <c r="N795" s="326" t="str">
        <f t="shared" si="470"/>
        <v/>
      </c>
      <c r="O795" s="326" t="str">
        <f t="shared" si="471"/>
        <v/>
      </c>
      <c r="P795" s="330"/>
      <c r="Q795" s="326"/>
      <c r="R795" s="276" t="str">
        <f>IF(H795&gt;0, rate1(1,$L$52,$L$51,$L$54,L795,$L$53,$L$50,P795),"")</f>
        <v/>
      </c>
      <c r="S795" s="321"/>
      <c r="T795" s="321"/>
      <c r="U795" s="326"/>
      <c r="V795" s="334"/>
      <c r="W795" s="326"/>
      <c r="X795" s="326"/>
      <c r="Y795" s="326"/>
      <c r="Z795" s="107" t="str">
        <f>IF(H795&gt;0, rate1(1,$L$52,$L$51,$L$54,U795,$L$53,$L$50,Y795),"")</f>
        <v/>
      </c>
      <c r="AA795" s="334" t="str">
        <f t="shared" si="472"/>
        <v/>
      </c>
      <c r="AB795" s="334" t="str">
        <f t="shared" si="473"/>
        <v/>
      </c>
      <c r="AC795" s="326" t="str">
        <f t="shared" si="474"/>
        <v/>
      </c>
      <c r="AD795" s="326" t="str">
        <f t="shared" si="475"/>
        <v/>
      </c>
      <c r="AE795" s="326" t="str">
        <f t="shared" si="476"/>
        <v/>
      </c>
      <c r="AF795" s="326" t="str">
        <f t="shared" si="477"/>
        <v/>
      </c>
      <c r="AG795" s="326" t="str">
        <f t="shared" si="478"/>
        <v/>
      </c>
      <c r="AH795" s="326" t="str">
        <f t="shared" si="479"/>
        <v/>
      </c>
      <c r="AI795" s="326" t="str">
        <f t="shared" si="480"/>
        <v/>
      </c>
      <c r="AJ795" s="326" t="str">
        <f t="shared" si="481"/>
        <v/>
      </c>
      <c r="AK795" s="335" t="str">
        <f t="shared" si="482"/>
        <v/>
      </c>
      <c r="AL795" s="41" t="str">
        <f t="shared" si="483"/>
        <v/>
      </c>
      <c r="AM795" s="8" t="e" cm="1">
        <f t="array" ref="AM795">Balance($B$8,$B$11,$B$12,$H$7,B795,AK795,AL795)</f>
        <v>#VALUE!</v>
      </c>
      <c r="AN795" s="8" t="e" cm="1">
        <f t="array" ref="AN795">getStorageByWaterLevel(B794)</f>
        <v>#VALUE!</v>
      </c>
    </row>
    <row r="796" spans="2:40" x14ac:dyDescent="0.25">
      <c r="B796" s="326" t="str">
        <f t="shared" si="461"/>
        <v/>
      </c>
      <c r="C796" s="326" t="str">
        <f t="shared" si="462"/>
        <v/>
      </c>
      <c r="D796" s="326" t="str">
        <f t="shared" si="463"/>
        <v/>
      </c>
      <c r="E796" s="326" t="str">
        <f t="shared" si="460"/>
        <v xml:space="preserve"> </v>
      </c>
      <c r="F796" s="326" t="str">
        <f t="shared" si="464"/>
        <v/>
      </c>
      <c r="G796" s="326" t="str">
        <f t="shared" si="465"/>
        <v/>
      </c>
      <c r="H796" s="311"/>
      <c r="I796" s="326" t="str">
        <f t="shared" si="466"/>
        <v/>
      </c>
      <c r="J796" s="326">
        <f t="shared" si="459"/>
        <v>42.18</v>
      </c>
      <c r="K796" s="333" t="str">
        <f t="shared" si="467"/>
        <v/>
      </c>
      <c r="L796" s="321" t="str">
        <f t="shared" si="468"/>
        <v/>
      </c>
      <c r="M796" s="321" t="str">
        <f t="shared" si="469"/>
        <v/>
      </c>
      <c r="N796" s="326" t="str">
        <f t="shared" si="470"/>
        <v/>
      </c>
      <c r="O796" s="326" t="str">
        <f t="shared" si="471"/>
        <v/>
      </c>
      <c r="P796" s="330"/>
      <c r="Q796" s="326"/>
      <c r="R796" s="276" t="str">
        <f>IF(H796&gt;0, rate1(1,$L$52,$L$51,$L$54,L796,$L$53,$L$50,P796),"")</f>
        <v/>
      </c>
      <c r="S796" s="321"/>
      <c r="T796" s="321"/>
      <c r="U796" s="326"/>
      <c r="V796" s="334"/>
      <c r="W796" s="326"/>
      <c r="X796" s="326"/>
      <c r="Y796" s="326"/>
      <c r="Z796" s="107" t="str">
        <f>IF(H796&gt;0, rate1(1,$L$52,$L$51,$L$54,U796,$L$53,$L$50,Y796),"")</f>
        <v/>
      </c>
      <c r="AA796" s="334" t="str">
        <f t="shared" si="472"/>
        <v/>
      </c>
      <c r="AB796" s="334" t="str">
        <f t="shared" si="473"/>
        <v/>
      </c>
      <c r="AC796" s="326" t="str">
        <f t="shared" si="474"/>
        <v/>
      </c>
      <c r="AD796" s="326" t="str">
        <f t="shared" si="475"/>
        <v/>
      </c>
      <c r="AE796" s="326" t="str">
        <f t="shared" si="476"/>
        <v/>
      </c>
      <c r="AF796" s="326" t="str">
        <f t="shared" si="477"/>
        <v/>
      </c>
      <c r="AG796" s="326" t="str">
        <f t="shared" si="478"/>
        <v/>
      </c>
      <c r="AH796" s="326" t="str">
        <f t="shared" si="479"/>
        <v/>
      </c>
      <c r="AI796" s="326" t="str">
        <f t="shared" si="480"/>
        <v/>
      </c>
      <c r="AJ796" s="326" t="str">
        <f t="shared" si="481"/>
        <v/>
      </c>
      <c r="AK796" s="335" t="str">
        <f t="shared" si="482"/>
        <v/>
      </c>
      <c r="AL796" s="41" t="str">
        <f t="shared" si="483"/>
        <v/>
      </c>
      <c r="AM796" s="8" t="e" cm="1">
        <f t="array" ref="AM796">Balance($B$8,$B$11,$B$12,$H$7,B796,AK796,AL796)</f>
        <v>#VALUE!</v>
      </c>
      <c r="AN796" s="8" t="e" cm="1">
        <f t="array" ref="AN796">getStorageByWaterLevel(B795)</f>
        <v>#VALUE!</v>
      </c>
    </row>
    <row r="797" spans="2:40" x14ac:dyDescent="0.25">
      <c r="B797" s="326" t="str">
        <f t="shared" si="461"/>
        <v/>
      </c>
      <c r="C797" s="326" t="str">
        <f t="shared" si="462"/>
        <v/>
      </c>
      <c r="D797" s="326" t="str">
        <f t="shared" si="463"/>
        <v/>
      </c>
      <c r="E797" s="326" t="str">
        <f t="shared" si="460"/>
        <v xml:space="preserve"> </v>
      </c>
      <c r="F797" s="326" t="str">
        <f t="shared" si="464"/>
        <v/>
      </c>
      <c r="G797" s="326" t="str">
        <f t="shared" si="465"/>
        <v/>
      </c>
      <c r="H797" s="311"/>
      <c r="I797" s="326" t="str">
        <f t="shared" si="466"/>
        <v/>
      </c>
      <c r="J797" s="326">
        <f t="shared" si="459"/>
        <v>42.18</v>
      </c>
      <c r="K797" s="333" t="str">
        <f t="shared" si="467"/>
        <v/>
      </c>
      <c r="L797" s="321" t="str">
        <f t="shared" si="468"/>
        <v/>
      </c>
      <c r="M797" s="321" t="str">
        <f t="shared" si="469"/>
        <v/>
      </c>
      <c r="N797" s="326" t="str">
        <f t="shared" si="470"/>
        <v/>
      </c>
      <c r="O797" s="326" t="str">
        <f t="shared" si="471"/>
        <v/>
      </c>
      <c r="P797" s="330"/>
      <c r="Q797" s="326"/>
      <c r="R797" s="276" t="str">
        <f>IF(H797&gt;0, rate1(1,$L$52,$L$51,$L$54,L797,$L$53,$L$50,P797),"")</f>
        <v/>
      </c>
      <c r="S797" s="321"/>
      <c r="T797" s="321"/>
      <c r="U797" s="326"/>
      <c r="V797" s="334"/>
      <c r="W797" s="326"/>
      <c r="X797" s="326"/>
      <c r="Y797" s="326"/>
      <c r="Z797" s="107" t="str">
        <f>IF(H797&gt;0, rate1(1,$L$52,$L$51,$L$54,U797,$L$53,$L$50,Y797),"")</f>
        <v/>
      </c>
      <c r="AA797" s="334" t="str">
        <f t="shared" si="472"/>
        <v/>
      </c>
      <c r="AB797" s="334" t="str">
        <f t="shared" si="473"/>
        <v/>
      </c>
      <c r="AC797" s="326" t="str">
        <f t="shared" si="474"/>
        <v/>
      </c>
      <c r="AD797" s="326" t="str">
        <f t="shared" si="475"/>
        <v/>
      </c>
      <c r="AE797" s="326" t="str">
        <f t="shared" si="476"/>
        <v/>
      </c>
      <c r="AF797" s="326" t="str">
        <f t="shared" si="477"/>
        <v/>
      </c>
      <c r="AG797" s="326" t="str">
        <f t="shared" si="478"/>
        <v/>
      </c>
      <c r="AH797" s="326" t="str">
        <f t="shared" si="479"/>
        <v/>
      </c>
      <c r="AI797" s="326" t="str">
        <f t="shared" si="480"/>
        <v/>
      </c>
      <c r="AJ797" s="326" t="str">
        <f t="shared" si="481"/>
        <v/>
      </c>
      <c r="AK797" s="335" t="str">
        <f t="shared" si="482"/>
        <v/>
      </c>
      <c r="AL797" s="41" t="str">
        <f t="shared" si="483"/>
        <v/>
      </c>
      <c r="AM797" s="8" t="e" cm="1">
        <f t="array" ref="AM797">Balance($B$8,$B$11,$B$12,$H$7,B797,AK797,AL797)</f>
        <v>#VALUE!</v>
      </c>
      <c r="AN797" s="8" t="e" cm="1">
        <f t="array" ref="AN797">getStorageByWaterLevel(B796)</f>
        <v>#VALUE!</v>
      </c>
    </row>
    <row r="798" spans="2:40" x14ac:dyDescent="0.25">
      <c r="B798" s="326" t="str">
        <f t="shared" si="461"/>
        <v/>
      </c>
      <c r="C798" s="326" t="str">
        <f t="shared" si="462"/>
        <v/>
      </c>
      <c r="D798" s="326" t="str">
        <f t="shared" si="463"/>
        <v/>
      </c>
      <c r="E798" s="326" t="str">
        <f t="shared" si="460"/>
        <v xml:space="preserve"> </v>
      </c>
      <c r="F798" s="326" t="str">
        <f t="shared" si="464"/>
        <v/>
      </c>
      <c r="G798" s="326" t="str">
        <f t="shared" si="465"/>
        <v/>
      </c>
      <c r="H798" s="311"/>
      <c r="I798" s="326" t="str">
        <f t="shared" si="466"/>
        <v/>
      </c>
      <c r="J798" s="326">
        <f t="shared" si="459"/>
        <v>42.18</v>
      </c>
      <c r="K798" s="333" t="str">
        <f t="shared" si="467"/>
        <v/>
      </c>
      <c r="L798" s="321" t="str">
        <f t="shared" si="468"/>
        <v/>
      </c>
      <c r="M798" s="321" t="str">
        <f t="shared" si="469"/>
        <v/>
      </c>
      <c r="N798" s="326" t="str">
        <f t="shared" si="470"/>
        <v/>
      </c>
      <c r="O798" s="326" t="str">
        <f t="shared" si="471"/>
        <v/>
      </c>
      <c r="P798" s="330"/>
      <c r="Q798" s="326"/>
      <c r="R798" s="276" t="str">
        <f>IF(H798&gt;0, rate1(1,$L$52,$L$51,$L$54,L798,$L$53,$L$50,P798),"")</f>
        <v/>
      </c>
      <c r="S798" s="321"/>
      <c r="T798" s="321"/>
      <c r="U798" s="326"/>
      <c r="V798" s="334"/>
      <c r="W798" s="326"/>
      <c r="X798" s="326"/>
      <c r="Y798" s="326"/>
      <c r="Z798" s="107" t="str">
        <f>IF(H798&gt;0, rate1(1,$L$52,$L$51,$L$54,U798,$L$53,$L$50,Y798),"")</f>
        <v/>
      </c>
      <c r="AA798" s="334" t="str">
        <f t="shared" si="472"/>
        <v/>
      </c>
      <c r="AB798" s="334" t="str">
        <f t="shared" si="473"/>
        <v/>
      </c>
      <c r="AC798" s="326" t="str">
        <f t="shared" si="474"/>
        <v/>
      </c>
      <c r="AD798" s="326" t="str">
        <f t="shared" si="475"/>
        <v/>
      </c>
      <c r="AE798" s="326" t="str">
        <f t="shared" si="476"/>
        <v/>
      </c>
      <c r="AF798" s="326" t="str">
        <f t="shared" si="477"/>
        <v/>
      </c>
      <c r="AG798" s="326" t="str">
        <f t="shared" si="478"/>
        <v/>
      </c>
      <c r="AH798" s="326" t="str">
        <f t="shared" si="479"/>
        <v/>
      </c>
      <c r="AI798" s="326" t="str">
        <f t="shared" si="480"/>
        <v/>
      </c>
      <c r="AJ798" s="326" t="str">
        <f t="shared" si="481"/>
        <v/>
      </c>
      <c r="AK798" s="335" t="str">
        <f t="shared" si="482"/>
        <v/>
      </c>
      <c r="AL798" s="41" t="str">
        <f t="shared" si="483"/>
        <v/>
      </c>
      <c r="AM798" s="8" t="e" cm="1">
        <f t="array" ref="AM798">Balance($B$8,$B$11,$B$12,$H$7,B798,AK798,AL798)</f>
        <v>#VALUE!</v>
      </c>
      <c r="AN798" s="8" t="e" cm="1">
        <f t="array" ref="AN798">getStorageByWaterLevel(B797)</f>
        <v>#VALUE!</v>
      </c>
    </row>
    <row r="799" spans="2:40" x14ac:dyDescent="0.25">
      <c r="B799" s="326" t="str">
        <f t="shared" si="461"/>
        <v/>
      </c>
      <c r="C799" s="326" t="str">
        <f t="shared" si="462"/>
        <v/>
      </c>
      <c r="D799" s="326" t="str">
        <f t="shared" si="463"/>
        <v/>
      </c>
      <c r="E799" s="326" t="str">
        <f t="shared" si="460"/>
        <v xml:space="preserve"> </v>
      </c>
      <c r="F799" s="326" t="str">
        <f t="shared" si="464"/>
        <v/>
      </c>
      <c r="G799" s="326" t="str">
        <f t="shared" si="465"/>
        <v/>
      </c>
      <c r="H799" s="311"/>
      <c r="I799" s="326" t="str">
        <f t="shared" si="466"/>
        <v/>
      </c>
      <c r="J799" s="326">
        <f t="shared" si="459"/>
        <v>42.18</v>
      </c>
      <c r="K799" s="333" t="str">
        <f t="shared" si="467"/>
        <v/>
      </c>
      <c r="L799" s="321" t="str">
        <f t="shared" si="468"/>
        <v/>
      </c>
      <c r="M799" s="321" t="str">
        <f t="shared" si="469"/>
        <v/>
      </c>
      <c r="N799" s="326" t="str">
        <f t="shared" si="470"/>
        <v/>
      </c>
      <c r="O799" s="326" t="str">
        <f t="shared" si="471"/>
        <v/>
      </c>
      <c r="P799" s="330"/>
      <c r="Q799" s="326"/>
      <c r="R799" s="276" t="str">
        <f>IF(H799&gt;0, rate1(1,$L$52,$L$51,$L$54,L799,$L$53,$L$50,P799),"")</f>
        <v/>
      </c>
      <c r="S799" s="321"/>
      <c r="T799" s="321"/>
      <c r="U799" s="326"/>
      <c r="V799" s="334"/>
      <c r="W799" s="326"/>
      <c r="X799" s="326"/>
      <c r="Y799" s="326"/>
      <c r="Z799" s="107" t="str">
        <f>IF(H799&gt;0, rate1(1,$L$52,$L$51,$L$54,U799,$L$53,$L$50,Y799),"")</f>
        <v/>
      </c>
      <c r="AA799" s="334" t="str">
        <f t="shared" si="472"/>
        <v/>
      </c>
      <c r="AB799" s="334" t="str">
        <f t="shared" si="473"/>
        <v/>
      </c>
      <c r="AC799" s="326" t="str">
        <f t="shared" si="474"/>
        <v/>
      </c>
      <c r="AD799" s="326" t="str">
        <f t="shared" si="475"/>
        <v/>
      </c>
      <c r="AE799" s="326" t="str">
        <f t="shared" si="476"/>
        <v/>
      </c>
      <c r="AF799" s="326" t="str">
        <f t="shared" si="477"/>
        <v/>
      </c>
      <c r="AG799" s="326" t="str">
        <f t="shared" si="478"/>
        <v/>
      </c>
      <c r="AH799" s="326" t="str">
        <f t="shared" si="479"/>
        <v/>
      </c>
      <c r="AI799" s="326" t="str">
        <f t="shared" si="480"/>
        <v/>
      </c>
      <c r="AJ799" s="326" t="str">
        <f t="shared" si="481"/>
        <v/>
      </c>
      <c r="AK799" s="335" t="str">
        <f t="shared" si="482"/>
        <v/>
      </c>
      <c r="AL799" s="41" t="str">
        <f t="shared" si="483"/>
        <v/>
      </c>
      <c r="AM799" s="8" t="e" cm="1">
        <f t="array" ref="AM799">Balance($B$8,$B$11,$B$12,$H$7,B799,AK799,AL799)</f>
        <v>#VALUE!</v>
      </c>
      <c r="AN799" s="8" t="e" cm="1">
        <f t="array" ref="AN799">getStorageByWaterLevel(B798)</f>
        <v>#VALUE!</v>
      </c>
    </row>
    <row r="800" spans="2:40" x14ac:dyDescent="0.25">
      <c r="B800" s="326" t="str">
        <f t="shared" si="461"/>
        <v/>
      </c>
      <c r="C800" s="326" t="str">
        <f t="shared" si="462"/>
        <v/>
      </c>
      <c r="D800" s="326" t="str">
        <f t="shared" si="463"/>
        <v/>
      </c>
      <c r="E800" s="326" t="str">
        <f t="shared" si="460"/>
        <v xml:space="preserve"> </v>
      </c>
      <c r="F800" s="326" t="str">
        <f t="shared" si="464"/>
        <v/>
      </c>
      <c r="G800" s="326" t="str">
        <f t="shared" si="465"/>
        <v/>
      </c>
      <c r="H800" s="311"/>
      <c r="I800" s="326" t="str">
        <f t="shared" si="466"/>
        <v/>
      </c>
      <c r="J800" s="326">
        <f t="shared" si="459"/>
        <v>42.18</v>
      </c>
      <c r="K800" s="333" t="str">
        <f t="shared" si="467"/>
        <v/>
      </c>
      <c r="L800" s="321" t="str">
        <f t="shared" si="468"/>
        <v/>
      </c>
      <c r="M800" s="321" t="str">
        <f t="shared" si="469"/>
        <v/>
      </c>
      <c r="N800" s="326" t="str">
        <f t="shared" si="470"/>
        <v/>
      </c>
      <c r="O800" s="326" t="str">
        <f t="shared" si="471"/>
        <v/>
      </c>
      <c r="P800" s="330"/>
      <c r="Q800" s="326"/>
      <c r="R800" s="276" t="str">
        <f>IF(H800&gt;0, rate1(1,$L$52,$L$51,$L$54,L800,$L$53,$L$50,P800),"")</f>
        <v/>
      </c>
      <c r="S800" s="321"/>
      <c r="T800" s="321"/>
      <c r="U800" s="326"/>
      <c r="V800" s="334"/>
      <c r="W800" s="326"/>
      <c r="X800" s="326"/>
      <c r="Y800" s="326"/>
      <c r="Z800" s="107" t="str">
        <f>IF(H800&gt;0, rate1(1,$L$52,$L$51,$L$54,U800,$L$53,$L$50,Y800),"")</f>
        <v/>
      </c>
      <c r="AA800" s="334" t="str">
        <f t="shared" si="472"/>
        <v/>
      </c>
      <c r="AB800" s="334" t="str">
        <f t="shared" si="473"/>
        <v/>
      </c>
      <c r="AC800" s="326" t="str">
        <f t="shared" si="474"/>
        <v/>
      </c>
      <c r="AD800" s="326" t="str">
        <f t="shared" si="475"/>
        <v/>
      </c>
      <c r="AE800" s="326" t="str">
        <f t="shared" si="476"/>
        <v/>
      </c>
      <c r="AF800" s="326" t="str">
        <f t="shared" si="477"/>
        <v/>
      </c>
      <c r="AG800" s="326" t="str">
        <f t="shared" si="478"/>
        <v/>
      </c>
      <c r="AH800" s="326" t="str">
        <f t="shared" si="479"/>
        <v/>
      </c>
      <c r="AI800" s="326" t="str">
        <f t="shared" si="480"/>
        <v/>
      </c>
      <c r="AJ800" s="326" t="str">
        <f t="shared" si="481"/>
        <v/>
      </c>
      <c r="AK800" s="335" t="str">
        <f t="shared" si="482"/>
        <v/>
      </c>
      <c r="AL800" s="41" t="str">
        <f t="shared" si="483"/>
        <v/>
      </c>
      <c r="AM800" s="8" t="e" cm="1">
        <f t="array" ref="AM800">Balance($B$8,$B$11,$B$12,$H$7,B800,AK800,AL800)</f>
        <v>#VALUE!</v>
      </c>
      <c r="AN800" s="8" t="e" cm="1">
        <f t="array" ref="AN800">getStorageByWaterLevel(B799)</f>
        <v>#VALUE!</v>
      </c>
    </row>
    <row r="801" spans="2:40" x14ac:dyDescent="0.25">
      <c r="B801" s="326" t="str">
        <f t="shared" si="461"/>
        <v/>
      </c>
      <c r="C801" s="326" t="str">
        <f t="shared" si="462"/>
        <v/>
      </c>
      <c r="D801" s="326" t="str">
        <f t="shared" si="463"/>
        <v/>
      </c>
      <c r="E801" s="326" t="str">
        <f t="shared" si="460"/>
        <v xml:space="preserve"> </v>
      </c>
      <c r="F801" s="326" t="str">
        <f t="shared" si="464"/>
        <v/>
      </c>
      <c r="G801" s="326" t="str">
        <f t="shared" si="465"/>
        <v/>
      </c>
      <c r="H801" s="311"/>
      <c r="I801" s="326" t="str">
        <f t="shared" si="466"/>
        <v/>
      </c>
      <c r="J801" s="326">
        <f t="shared" si="459"/>
        <v>42.18</v>
      </c>
      <c r="K801" s="333" t="str">
        <f t="shared" si="467"/>
        <v/>
      </c>
      <c r="L801" s="321" t="str">
        <f t="shared" si="468"/>
        <v/>
      </c>
      <c r="M801" s="321" t="str">
        <f t="shared" si="469"/>
        <v/>
      </c>
      <c r="N801" s="326" t="str">
        <f t="shared" si="470"/>
        <v/>
      </c>
      <c r="O801" s="326" t="str">
        <f t="shared" si="471"/>
        <v/>
      </c>
      <c r="P801" s="330"/>
      <c r="Q801" s="326"/>
      <c r="R801" s="276" t="str">
        <f>IF(H801&gt;0, rate1(1,$L$52,$L$51,$L$54,L801,$L$53,$L$50,P801),"")</f>
        <v/>
      </c>
      <c r="S801" s="321"/>
      <c r="T801" s="321"/>
      <c r="U801" s="326"/>
      <c r="V801" s="334"/>
      <c r="W801" s="326"/>
      <c r="X801" s="326"/>
      <c r="Y801" s="326"/>
      <c r="Z801" s="107" t="str">
        <f>IF(H801&gt;0, rate1(1,$L$52,$L$51,$L$54,U801,$L$53,$L$50,Y801),"")</f>
        <v/>
      </c>
      <c r="AA801" s="334" t="str">
        <f t="shared" si="472"/>
        <v/>
      </c>
      <c r="AB801" s="334" t="str">
        <f t="shared" si="473"/>
        <v/>
      </c>
      <c r="AC801" s="326" t="str">
        <f t="shared" si="474"/>
        <v/>
      </c>
      <c r="AD801" s="326" t="str">
        <f t="shared" si="475"/>
        <v/>
      </c>
      <c r="AE801" s="326" t="str">
        <f t="shared" si="476"/>
        <v/>
      </c>
      <c r="AF801" s="326" t="str">
        <f t="shared" si="477"/>
        <v/>
      </c>
      <c r="AG801" s="326" t="str">
        <f t="shared" si="478"/>
        <v/>
      </c>
      <c r="AH801" s="326" t="str">
        <f t="shared" si="479"/>
        <v/>
      </c>
      <c r="AI801" s="326" t="str">
        <f t="shared" si="480"/>
        <v/>
      </c>
      <c r="AJ801" s="326" t="str">
        <f t="shared" si="481"/>
        <v/>
      </c>
      <c r="AK801" s="335" t="str">
        <f t="shared" si="482"/>
        <v/>
      </c>
      <c r="AL801" s="41" t="str">
        <f t="shared" si="483"/>
        <v/>
      </c>
      <c r="AM801" s="8" t="e" cm="1">
        <f t="array" ref="AM801">Balance($B$8,$B$11,$B$12,$H$7,B801,AK801,AL801)</f>
        <v>#VALUE!</v>
      </c>
      <c r="AN801" s="8" t="e" cm="1">
        <f t="array" ref="AN801">getStorageByWaterLevel(B800)</f>
        <v>#VALUE!</v>
      </c>
    </row>
    <row r="802" spans="2:40" x14ac:dyDescent="0.25">
      <c r="B802" s="326" t="str">
        <f t="shared" si="461"/>
        <v/>
      </c>
      <c r="C802" s="326" t="str">
        <f t="shared" si="462"/>
        <v/>
      </c>
      <c r="D802" s="326" t="str">
        <f t="shared" si="463"/>
        <v/>
      </c>
      <c r="E802" s="326" t="str">
        <f t="shared" si="460"/>
        <v xml:space="preserve"> </v>
      </c>
      <c r="F802" s="326" t="str">
        <f t="shared" si="464"/>
        <v/>
      </c>
      <c r="G802" s="326" t="str">
        <f t="shared" si="465"/>
        <v/>
      </c>
      <c r="H802" s="311"/>
      <c r="I802" s="326" t="str">
        <f t="shared" si="466"/>
        <v/>
      </c>
      <c r="J802" s="326">
        <f t="shared" si="459"/>
        <v>42.18</v>
      </c>
      <c r="K802" s="333" t="str">
        <f t="shared" si="467"/>
        <v/>
      </c>
      <c r="L802" s="321" t="str">
        <f t="shared" si="468"/>
        <v/>
      </c>
      <c r="M802" s="321" t="str">
        <f t="shared" si="469"/>
        <v/>
      </c>
      <c r="N802" s="326" t="str">
        <f t="shared" si="470"/>
        <v/>
      </c>
      <c r="O802" s="326" t="str">
        <f t="shared" si="471"/>
        <v/>
      </c>
      <c r="P802" s="330"/>
      <c r="Q802" s="326"/>
      <c r="R802" s="276" t="str">
        <f>IF(H802&gt;0, rate1(1,$L$52,$L$51,$L$54,L802,$L$53,$L$50,P802),"")</f>
        <v/>
      </c>
      <c r="S802" s="321"/>
      <c r="T802" s="321"/>
      <c r="U802" s="326"/>
      <c r="V802" s="334"/>
      <c r="W802" s="326"/>
      <c r="X802" s="326"/>
      <c r="Y802" s="326"/>
      <c r="Z802" s="107" t="str">
        <f>IF(H802&gt;0, rate1(1,$L$52,$L$51,$L$54,U802,$L$53,$L$50,Y802),"")</f>
        <v/>
      </c>
      <c r="AA802" s="334" t="str">
        <f t="shared" si="472"/>
        <v/>
      </c>
      <c r="AB802" s="334" t="str">
        <f t="shared" si="473"/>
        <v/>
      </c>
      <c r="AC802" s="326" t="str">
        <f t="shared" si="474"/>
        <v/>
      </c>
      <c r="AD802" s="326" t="str">
        <f t="shared" si="475"/>
        <v/>
      </c>
      <c r="AE802" s="326" t="str">
        <f t="shared" si="476"/>
        <v/>
      </c>
      <c r="AF802" s="326" t="str">
        <f t="shared" si="477"/>
        <v/>
      </c>
      <c r="AG802" s="326" t="str">
        <f t="shared" si="478"/>
        <v/>
      </c>
      <c r="AH802" s="326" t="str">
        <f t="shared" si="479"/>
        <v/>
      </c>
      <c r="AI802" s="326" t="str">
        <f t="shared" si="480"/>
        <v/>
      </c>
      <c r="AJ802" s="326" t="str">
        <f t="shared" si="481"/>
        <v/>
      </c>
      <c r="AK802" s="335" t="str">
        <f t="shared" si="482"/>
        <v/>
      </c>
      <c r="AL802" s="41" t="str">
        <f t="shared" si="483"/>
        <v/>
      </c>
      <c r="AM802" s="8" t="e" cm="1">
        <f t="array" ref="AM802">Balance($B$8,$B$11,$B$12,$H$7,B802,AK802,AL802)</f>
        <v>#VALUE!</v>
      </c>
      <c r="AN802" s="8" t="e" cm="1">
        <f t="array" ref="AN802">getStorageByWaterLevel(B801)</f>
        <v>#VALUE!</v>
      </c>
    </row>
    <row r="803" spans="2:40" x14ac:dyDescent="0.25">
      <c r="B803" s="326" t="str">
        <f t="shared" si="461"/>
        <v/>
      </c>
      <c r="C803" s="326" t="str">
        <f t="shared" si="462"/>
        <v/>
      </c>
      <c r="D803" s="326" t="str">
        <f t="shared" si="463"/>
        <v/>
      </c>
      <c r="E803" s="326" t="str">
        <f t="shared" si="460"/>
        <v xml:space="preserve"> </v>
      </c>
      <c r="F803" s="326" t="str">
        <f t="shared" si="464"/>
        <v/>
      </c>
      <c r="G803" s="326" t="str">
        <f t="shared" si="465"/>
        <v/>
      </c>
      <c r="H803" s="311"/>
      <c r="I803" s="326" t="str">
        <f t="shared" si="466"/>
        <v/>
      </c>
      <c r="J803" s="326">
        <f t="shared" si="459"/>
        <v>42.18</v>
      </c>
      <c r="K803" s="333" t="str">
        <f t="shared" si="467"/>
        <v/>
      </c>
      <c r="L803" s="321" t="str">
        <f t="shared" si="468"/>
        <v/>
      </c>
      <c r="M803" s="321" t="str">
        <f t="shared" si="469"/>
        <v/>
      </c>
      <c r="N803" s="326" t="str">
        <f t="shared" si="470"/>
        <v/>
      </c>
      <c r="O803" s="326" t="str">
        <f t="shared" si="471"/>
        <v/>
      </c>
      <c r="P803" s="330"/>
      <c r="Q803" s="326"/>
      <c r="R803" s="276" t="str">
        <f>IF(H803&gt;0, rate1(1,$L$52,$L$51,$L$54,L803,$L$53,$L$50,P803),"")</f>
        <v/>
      </c>
      <c r="S803" s="321"/>
      <c r="T803" s="321"/>
      <c r="U803" s="326"/>
      <c r="V803" s="334"/>
      <c r="W803" s="326"/>
      <c r="X803" s="326"/>
      <c r="Y803" s="326"/>
      <c r="Z803" s="107" t="str">
        <f>IF(H803&gt;0, rate1(1,$L$52,$L$51,$L$54,U803,$L$53,$L$50,Y803),"")</f>
        <v/>
      </c>
      <c r="AA803" s="334" t="str">
        <f t="shared" si="472"/>
        <v/>
      </c>
      <c r="AB803" s="334" t="str">
        <f t="shared" si="473"/>
        <v/>
      </c>
      <c r="AC803" s="326" t="str">
        <f t="shared" si="474"/>
        <v/>
      </c>
      <c r="AD803" s="326" t="str">
        <f t="shared" si="475"/>
        <v/>
      </c>
      <c r="AE803" s="326" t="str">
        <f t="shared" si="476"/>
        <v/>
      </c>
      <c r="AF803" s="326" t="str">
        <f t="shared" si="477"/>
        <v/>
      </c>
      <c r="AG803" s="326" t="str">
        <f t="shared" si="478"/>
        <v/>
      </c>
      <c r="AH803" s="326" t="str">
        <f t="shared" si="479"/>
        <v/>
      </c>
      <c r="AI803" s="326" t="str">
        <f t="shared" si="480"/>
        <v/>
      </c>
      <c r="AJ803" s="326" t="str">
        <f t="shared" si="481"/>
        <v/>
      </c>
      <c r="AK803" s="335" t="str">
        <f t="shared" si="482"/>
        <v/>
      </c>
      <c r="AL803" s="41" t="str">
        <f t="shared" si="483"/>
        <v/>
      </c>
      <c r="AM803" s="8" t="e" cm="1">
        <f t="array" ref="AM803">Balance($B$8,$B$11,$B$12,$H$7,B803,AK803,AL803)</f>
        <v>#VALUE!</v>
      </c>
      <c r="AN803" s="8" t="e" cm="1">
        <f t="array" ref="AN803">getStorageByWaterLevel(B802)</f>
        <v>#VALUE!</v>
      </c>
    </row>
    <row r="804" spans="2:40" x14ac:dyDescent="0.25">
      <c r="B804" s="326" t="str">
        <f t="shared" si="461"/>
        <v/>
      </c>
      <c r="C804" s="326" t="str">
        <f t="shared" si="462"/>
        <v/>
      </c>
      <c r="D804" s="326" t="str">
        <f t="shared" si="463"/>
        <v/>
      </c>
      <c r="E804" s="326" t="str">
        <f t="shared" si="460"/>
        <v xml:space="preserve"> </v>
      </c>
      <c r="F804" s="326" t="str">
        <f t="shared" si="464"/>
        <v/>
      </c>
      <c r="G804" s="326" t="str">
        <f t="shared" si="465"/>
        <v/>
      </c>
      <c r="H804" s="311"/>
      <c r="I804" s="326" t="str">
        <f t="shared" si="466"/>
        <v/>
      </c>
      <c r="J804" s="326">
        <f t="shared" si="459"/>
        <v>42.18</v>
      </c>
      <c r="K804" s="333" t="str">
        <f t="shared" si="467"/>
        <v/>
      </c>
      <c r="L804" s="321" t="str">
        <f t="shared" si="468"/>
        <v/>
      </c>
      <c r="M804" s="321" t="str">
        <f t="shared" si="469"/>
        <v/>
      </c>
      <c r="N804" s="326" t="str">
        <f t="shared" si="470"/>
        <v/>
      </c>
      <c r="O804" s="326" t="str">
        <f t="shared" si="471"/>
        <v/>
      </c>
      <c r="P804" s="330"/>
      <c r="Q804" s="326"/>
      <c r="R804" s="276" t="str">
        <f>IF(H804&gt;0, rate1(1,$L$52,$L$51,$L$54,L804,$L$53,$L$50,P804),"")</f>
        <v/>
      </c>
      <c r="S804" s="321"/>
      <c r="T804" s="321"/>
      <c r="U804" s="326"/>
      <c r="V804" s="334"/>
      <c r="W804" s="326"/>
      <c r="X804" s="326"/>
      <c r="Y804" s="326"/>
      <c r="Z804" s="107" t="str">
        <f>IF(H804&gt;0, rate1(1,$L$52,$L$51,$L$54,U804,$L$53,$L$50,Y804),"")</f>
        <v/>
      </c>
      <c r="AA804" s="334" t="str">
        <f t="shared" si="472"/>
        <v/>
      </c>
      <c r="AB804" s="334" t="str">
        <f t="shared" si="473"/>
        <v/>
      </c>
      <c r="AC804" s="326" t="str">
        <f t="shared" si="474"/>
        <v/>
      </c>
      <c r="AD804" s="326" t="str">
        <f t="shared" si="475"/>
        <v/>
      </c>
      <c r="AE804" s="326" t="str">
        <f t="shared" si="476"/>
        <v/>
      </c>
      <c r="AF804" s="326" t="str">
        <f t="shared" si="477"/>
        <v/>
      </c>
      <c r="AG804" s="326" t="str">
        <f t="shared" si="478"/>
        <v/>
      </c>
      <c r="AH804" s="326" t="str">
        <f t="shared" si="479"/>
        <v/>
      </c>
      <c r="AI804" s="326" t="str">
        <f t="shared" si="480"/>
        <v/>
      </c>
      <c r="AJ804" s="326" t="str">
        <f t="shared" si="481"/>
        <v/>
      </c>
      <c r="AK804" s="335" t="str">
        <f t="shared" si="482"/>
        <v/>
      </c>
      <c r="AL804" s="41" t="str">
        <f t="shared" si="483"/>
        <v/>
      </c>
      <c r="AM804" s="8" t="e" cm="1">
        <f t="array" ref="AM804">Balance($B$8,$B$11,$B$12,$H$7,B804,AK804,AL804)</f>
        <v>#VALUE!</v>
      </c>
      <c r="AN804" s="8" t="e" cm="1">
        <f t="array" ref="AN804">getStorageByWaterLevel(B803)</f>
        <v>#VALUE!</v>
      </c>
    </row>
    <row r="805" spans="2:40" x14ac:dyDescent="0.25">
      <c r="B805" s="326" t="str">
        <f t="shared" si="461"/>
        <v/>
      </c>
      <c r="C805" s="326" t="str">
        <f t="shared" si="462"/>
        <v/>
      </c>
      <c r="D805" s="326" t="str">
        <f t="shared" si="463"/>
        <v/>
      </c>
      <c r="E805" s="326" t="str">
        <f t="shared" si="460"/>
        <v xml:space="preserve"> </v>
      </c>
      <c r="F805" s="326" t="str">
        <f t="shared" si="464"/>
        <v/>
      </c>
      <c r="G805" s="326" t="str">
        <f t="shared" si="465"/>
        <v/>
      </c>
      <c r="H805" s="311"/>
      <c r="I805" s="326" t="str">
        <f t="shared" si="466"/>
        <v/>
      </c>
      <c r="J805" s="326">
        <f t="shared" si="459"/>
        <v>42.18</v>
      </c>
      <c r="K805" s="333" t="str">
        <f t="shared" si="467"/>
        <v/>
      </c>
      <c r="L805" s="321" t="str">
        <f t="shared" si="468"/>
        <v/>
      </c>
      <c r="M805" s="321" t="str">
        <f t="shared" si="469"/>
        <v/>
      </c>
      <c r="N805" s="326" t="str">
        <f t="shared" si="470"/>
        <v/>
      </c>
      <c r="O805" s="326" t="str">
        <f t="shared" si="471"/>
        <v/>
      </c>
      <c r="P805" s="330"/>
      <c r="Q805" s="326"/>
      <c r="R805" s="276" t="str">
        <f>IF(H805&gt;0, rate1(1,$L$52,$L$51,$L$54,L805,$L$53,$L$50,P805),"")</f>
        <v/>
      </c>
      <c r="S805" s="321"/>
      <c r="T805" s="321"/>
      <c r="U805" s="326"/>
      <c r="V805" s="334"/>
      <c r="W805" s="326"/>
      <c r="X805" s="326"/>
      <c r="Y805" s="326"/>
      <c r="Z805" s="107" t="str">
        <f>IF(H805&gt;0, rate1(1,$L$52,$L$51,$L$54,U805,$L$53,$L$50,Y805),"")</f>
        <v/>
      </c>
      <c r="AA805" s="334" t="str">
        <f t="shared" si="472"/>
        <v/>
      </c>
      <c r="AB805" s="334" t="str">
        <f t="shared" si="473"/>
        <v/>
      </c>
      <c r="AC805" s="326" t="str">
        <f t="shared" si="474"/>
        <v/>
      </c>
      <c r="AD805" s="326" t="str">
        <f t="shared" si="475"/>
        <v/>
      </c>
      <c r="AE805" s="326" t="str">
        <f t="shared" si="476"/>
        <v/>
      </c>
      <c r="AF805" s="326" t="str">
        <f t="shared" si="477"/>
        <v/>
      </c>
      <c r="AG805" s="326" t="str">
        <f t="shared" si="478"/>
        <v/>
      </c>
      <c r="AH805" s="326" t="str">
        <f t="shared" si="479"/>
        <v/>
      </c>
      <c r="AI805" s="326" t="str">
        <f t="shared" si="480"/>
        <v/>
      </c>
      <c r="AJ805" s="326" t="str">
        <f t="shared" si="481"/>
        <v/>
      </c>
      <c r="AK805" s="335" t="str">
        <f t="shared" si="482"/>
        <v/>
      </c>
      <c r="AL805" s="41" t="str">
        <f t="shared" si="483"/>
        <v/>
      </c>
      <c r="AM805" s="8" t="e" cm="1">
        <f t="array" ref="AM805">Balance($B$8,$B$11,$B$12,$H$7,B805,AK805,AL805)</f>
        <v>#VALUE!</v>
      </c>
      <c r="AN805" s="8" t="e" cm="1">
        <f t="array" ref="AN805">getStorageByWaterLevel(B804)</f>
        <v>#VALUE!</v>
      </c>
    </row>
    <row r="806" spans="2:40" x14ac:dyDescent="0.25">
      <c r="B806" s="326" t="str">
        <f t="shared" si="461"/>
        <v/>
      </c>
      <c r="C806" s="326" t="str">
        <f t="shared" si="462"/>
        <v/>
      </c>
      <c r="D806" s="326" t="str">
        <f t="shared" si="463"/>
        <v/>
      </c>
      <c r="E806" s="326" t="str">
        <f t="shared" si="460"/>
        <v xml:space="preserve"> </v>
      </c>
      <c r="F806" s="326" t="str">
        <f t="shared" si="464"/>
        <v/>
      </c>
      <c r="G806" s="326" t="str">
        <f t="shared" si="465"/>
        <v/>
      </c>
      <c r="H806" s="311"/>
      <c r="I806" s="326" t="str">
        <f t="shared" si="466"/>
        <v/>
      </c>
      <c r="J806" s="326">
        <f t="shared" si="459"/>
        <v>42.18</v>
      </c>
      <c r="K806" s="333" t="str">
        <f t="shared" si="467"/>
        <v/>
      </c>
      <c r="L806" s="321" t="str">
        <f t="shared" si="468"/>
        <v/>
      </c>
      <c r="M806" s="321" t="str">
        <f t="shared" si="469"/>
        <v/>
      </c>
      <c r="N806" s="326" t="str">
        <f t="shared" si="470"/>
        <v/>
      </c>
      <c r="O806" s="326" t="str">
        <f t="shared" si="471"/>
        <v/>
      </c>
      <c r="P806" s="330"/>
      <c r="Q806" s="326"/>
      <c r="R806" s="276" t="str">
        <f>IF(H806&gt;0, rate1(1,$L$52,$L$51,$L$54,L806,$L$53,$L$50,P806),"")</f>
        <v/>
      </c>
      <c r="S806" s="321"/>
      <c r="T806" s="321"/>
      <c r="U806" s="326"/>
      <c r="V806" s="334"/>
      <c r="W806" s="326"/>
      <c r="X806" s="326"/>
      <c r="Y806" s="326"/>
      <c r="Z806" s="107" t="str">
        <f>IF(H806&gt;0, rate1(1,$L$52,$L$51,$L$54,U806,$L$53,$L$50,Y806),"")</f>
        <v/>
      </c>
      <c r="AA806" s="334" t="str">
        <f t="shared" si="472"/>
        <v/>
      </c>
      <c r="AB806" s="334" t="str">
        <f t="shared" si="473"/>
        <v/>
      </c>
      <c r="AC806" s="326" t="str">
        <f t="shared" si="474"/>
        <v/>
      </c>
      <c r="AD806" s="326" t="str">
        <f t="shared" si="475"/>
        <v/>
      </c>
      <c r="AE806" s="326" t="str">
        <f t="shared" si="476"/>
        <v/>
      </c>
      <c r="AF806" s="326" t="str">
        <f t="shared" si="477"/>
        <v/>
      </c>
      <c r="AG806" s="326" t="str">
        <f t="shared" si="478"/>
        <v/>
      </c>
      <c r="AH806" s="326" t="str">
        <f t="shared" si="479"/>
        <v/>
      </c>
      <c r="AI806" s="326" t="str">
        <f t="shared" si="480"/>
        <v/>
      </c>
      <c r="AJ806" s="326" t="str">
        <f t="shared" si="481"/>
        <v/>
      </c>
      <c r="AK806" s="335" t="str">
        <f t="shared" si="482"/>
        <v/>
      </c>
      <c r="AL806" s="41" t="str">
        <f t="shared" si="483"/>
        <v/>
      </c>
      <c r="AM806" s="8" t="e" cm="1">
        <f t="array" ref="AM806">Balance($B$8,$B$11,$B$12,$H$7,B806,AK806,AL806)</f>
        <v>#VALUE!</v>
      </c>
      <c r="AN806" s="8" t="e" cm="1">
        <f t="array" ref="AN806">getStorageByWaterLevel(B805)</f>
        <v>#VALUE!</v>
      </c>
    </row>
    <row r="807" spans="2:40" x14ac:dyDescent="0.25">
      <c r="B807" s="326" t="str">
        <f t="shared" si="461"/>
        <v/>
      </c>
      <c r="C807" s="326" t="str">
        <f t="shared" si="462"/>
        <v/>
      </c>
      <c r="D807" s="326" t="str">
        <f t="shared" si="463"/>
        <v/>
      </c>
      <c r="E807" s="326" t="str">
        <f t="shared" si="460"/>
        <v xml:space="preserve"> </v>
      </c>
      <c r="F807" s="326" t="str">
        <f t="shared" si="464"/>
        <v/>
      </c>
      <c r="G807" s="326" t="str">
        <f t="shared" si="465"/>
        <v/>
      </c>
      <c r="H807" s="311"/>
      <c r="I807" s="326" t="str">
        <f t="shared" si="466"/>
        <v/>
      </c>
      <c r="J807" s="326">
        <f t="shared" si="459"/>
        <v>42.18</v>
      </c>
      <c r="K807" s="333" t="str">
        <f t="shared" si="467"/>
        <v/>
      </c>
      <c r="L807" s="321" t="str">
        <f t="shared" si="468"/>
        <v/>
      </c>
      <c r="M807" s="321" t="str">
        <f t="shared" si="469"/>
        <v/>
      </c>
      <c r="N807" s="326" t="str">
        <f t="shared" si="470"/>
        <v/>
      </c>
      <c r="O807" s="326" t="str">
        <f t="shared" si="471"/>
        <v/>
      </c>
      <c r="P807" s="330"/>
      <c r="Q807" s="326"/>
      <c r="R807" s="276" t="str">
        <f>IF(H807&gt;0, rate1(1,$L$52,$L$51,$L$54,L807,$L$53,$L$50,P807),"")</f>
        <v/>
      </c>
      <c r="S807" s="321"/>
      <c r="T807" s="321"/>
      <c r="U807" s="326"/>
      <c r="V807" s="334"/>
      <c r="W807" s="326"/>
      <c r="X807" s="326"/>
      <c r="Y807" s="326"/>
      <c r="Z807" s="107" t="str">
        <f>IF(H807&gt;0, rate1(1,$L$52,$L$51,$L$54,U807,$L$53,$L$50,Y807),"")</f>
        <v/>
      </c>
      <c r="AA807" s="334" t="str">
        <f t="shared" si="472"/>
        <v/>
      </c>
      <c r="AB807" s="334" t="str">
        <f t="shared" si="473"/>
        <v/>
      </c>
      <c r="AC807" s="326" t="str">
        <f t="shared" si="474"/>
        <v/>
      </c>
      <c r="AD807" s="326" t="str">
        <f t="shared" si="475"/>
        <v/>
      </c>
      <c r="AE807" s="326" t="str">
        <f t="shared" si="476"/>
        <v/>
      </c>
      <c r="AF807" s="326" t="str">
        <f t="shared" si="477"/>
        <v/>
      </c>
      <c r="AG807" s="326" t="str">
        <f t="shared" si="478"/>
        <v/>
      </c>
      <c r="AH807" s="326" t="str">
        <f t="shared" si="479"/>
        <v/>
      </c>
      <c r="AI807" s="326" t="str">
        <f t="shared" si="480"/>
        <v/>
      </c>
      <c r="AJ807" s="326" t="str">
        <f t="shared" si="481"/>
        <v/>
      </c>
      <c r="AK807" s="335" t="str">
        <f t="shared" si="482"/>
        <v/>
      </c>
      <c r="AL807" s="41" t="str">
        <f t="shared" si="483"/>
        <v/>
      </c>
      <c r="AM807" s="8" t="e" cm="1">
        <f t="array" ref="AM807">Balance($B$8,$B$11,$B$12,$H$7,B807,AK807,AL807)</f>
        <v>#VALUE!</v>
      </c>
      <c r="AN807" s="8" t="e" cm="1">
        <f t="array" ref="AN807">getStorageByWaterLevel(B806)</f>
        <v>#VALUE!</v>
      </c>
    </row>
    <row r="808" spans="2:40" x14ac:dyDescent="0.25">
      <c r="B808" s="326" t="str">
        <f t="shared" si="461"/>
        <v/>
      </c>
      <c r="C808" s="326" t="str">
        <f t="shared" si="462"/>
        <v/>
      </c>
      <c r="D808" s="326" t="str">
        <f t="shared" si="463"/>
        <v/>
      </c>
      <c r="E808" s="326" t="str">
        <f t="shared" si="460"/>
        <v xml:space="preserve"> </v>
      </c>
      <c r="F808" s="326" t="str">
        <f t="shared" si="464"/>
        <v/>
      </c>
      <c r="G808" s="326" t="str">
        <f t="shared" si="465"/>
        <v/>
      </c>
      <c r="H808" s="311"/>
      <c r="I808" s="326" t="str">
        <f t="shared" si="466"/>
        <v/>
      </c>
      <c r="J808" s="326">
        <f t="shared" si="459"/>
        <v>42.18</v>
      </c>
      <c r="K808" s="333" t="str">
        <f t="shared" si="467"/>
        <v/>
      </c>
      <c r="L808" s="321" t="str">
        <f t="shared" si="468"/>
        <v/>
      </c>
      <c r="M808" s="321" t="str">
        <f t="shared" si="469"/>
        <v/>
      </c>
      <c r="N808" s="326" t="str">
        <f t="shared" si="470"/>
        <v/>
      </c>
      <c r="O808" s="326" t="str">
        <f t="shared" si="471"/>
        <v/>
      </c>
      <c r="P808" s="330"/>
      <c r="Q808" s="326"/>
      <c r="R808" s="276" t="str">
        <f>IF(H808&gt;0, rate1(1,$L$52,$L$51,$L$54,L808,$L$53,$L$50,P808),"")</f>
        <v/>
      </c>
      <c r="S808" s="321"/>
      <c r="T808" s="321"/>
      <c r="U808" s="326"/>
      <c r="V808" s="334"/>
      <c r="W808" s="326"/>
      <c r="X808" s="326"/>
      <c r="Y808" s="326"/>
      <c r="Z808" s="107" t="str">
        <f>IF(H808&gt;0, rate1(1,$L$52,$L$51,$L$54,U808,$L$53,$L$50,Y808),"")</f>
        <v/>
      </c>
      <c r="AA808" s="334" t="str">
        <f t="shared" si="472"/>
        <v/>
      </c>
      <c r="AB808" s="334" t="str">
        <f t="shared" si="473"/>
        <v/>
      </c>
      <c r="AC808" s="326" t="str">
        <f t="shared" si="474"/>
        <v/>
      </c>
      <c r="AD808" s="326" t="str">
        <f t="shared" si="475"/>
        <v/>
      </c>
      <c r="AE808" s="326" t="str">
        <f t="shared" si="476"/>
        <v/>
      </c>
      <c r="AF808" s="326" t="str">
        <f t="shared" si="477"/>
        <v/>
      </c>
      <c r="AG808" s="326" t="str">
        <f t="shared" si="478"/>
        <v/>
      </c>
      <c r="AH808" s="326" t="str">
        <f t="shared" si="479"/>
        <v/>
      </c>
      <c r="AI808" s="326" t="str">
        <f t="shared" si="480"/>
        <v/>
      </c>
      <c r="AJ808" s="326" t="str">
        <f t="shared" si="481"/>
        <v/>
      </c>
      <c r="AK808" s="335" t="str">
        <f t="shared" si="482"/>
        <v/>
      </c>
      <c r="AL808" s="41" t="str">
        <f t="shared" si="483"/>
        <v/>
      </c>
      <c r="AM808" s="8" t="e" cm="1">
        <f t="array" ref="AM808">Balance($B$8,$B$11,$B$12,$H$7,B808,AK808,AL808)</f>
        <v>#VALUE!</v>
      </c>
      <c r="AN808" s="8" t="e" cm="1">
        <f t="array" ref="AN808">getStorageByWaterLevel(B807)</f>
        <v>#VALUE!</v>
      </c>
    </row>
    <row r="809" spans="2:40" x14ac:dyDescent="0.25">
      <c r="B809" s="326" t="str">
        <f t="shared" si="461"/>
        <v/>
      </c>
      <c r="C809" s="326" t="str">
        <f t="shared" si="462"/>
        <v/>
      </c>
      <c r="D809" s="326" t="str">
        <f t="shared" si="463"/>
        <v/>
      </c>
      <c r="E809" s="326" t="str">
        <f t="shared" si="460"/>
        <v xml:space="preserve"> </v>
      </c>
      <c r="F809" s="326" t="str">
        <f t="shared" si="464"/>
        <v/>
      </c>
      <c r="G809" s="326" t="str">
        <f t="shared" si="465"/>
        <v/>
      </c>
      <c r="H809" s="311"/>
      <c r="I809" s="326" t="str">
        <f t="shared" si="466"/>
        <v/>
      </c>
      <c r="J809" s="326">
        <f t="shared" si="459"/>
        <v>42.18</v>
      </c>
      <c r="K809" s="333" t="str">
        <f t="shared" si="467"/>
        <v/>
      </c>
      <c r="L809" s="321" t="str">
        <f t="shared" si="468"/>
        <v/>
      </c>
      <c r="M809" s="321" t="str">
        <f t="shared" si="469"/>
        <v/>
      </c>
      <c r="N809" s="326" t="str">
        <f t="shared" si="470"/>
        <v/>
      </c>
      <c r="O809" s="326" t="str">
        <f t="shared" si="471"/>
        <v/>
      </c>
      <c r="P809" s="330"/>
      <c r="Q809" s="326"/>
      <c r="R809" s="276" t="str">
        <f>IF(H809&gt;0, rate1(1,$L$52,$L$51,$L$54,L809,$L$53,$L$50,P809),"")</f>
        <v/>
      </c>
      <c r="S809" s="321"/>
      <c r="T809" s="321"/>
      <c r="U809" s="326"/>
      <c r="V809" s="334"/>
      <c r="W809" s="326"/>
      <c r="X809" s="326"/>
      <c r="Y809" s="326"/>
      <c r="Z809" s="107" t="str">
        <f>IF(H809&gt;0, rate1(1,$L$52,$L$51,$L$54,U809,$L$53,$L$50,Y809),"")</f>
        <v/>
      </c>
      <c r="AA809" s="334" t="str">
        <f t="shared" si="472"/>
        <v/>
      </c>
      <c r="AB809" s="334" t="str">
        <f t="shared" si="473"/>
        <v/>
      </c>
      <c r="AC809" s="326" t="str">
        <f t="shared" si="474"/>
        <v/>
      </c>
      <c r="AD809" s="326" t="str">
        <f t="shared" si="475"/>
        <v/>
      </c>
      <c r="AE809" s="326" t="str">
        <f t="shared" si="476"/>
        <v/>
      </c>
      <c r="AF809" s="326" t="str">
        <f t="shared" si="477"/>
        <v/>
      </c>
      <c r="AG809" s="326" t="str">
        <f t="shared" si="478"/>
        <v/>
      </c>
      <c r="AH809" s="326" t="str">
        <f t="shared" si="479"/>
        <v/>
      </c>
      <c r="AI809" s="326" t="str">
        <f t="shared" si="480"/>
        <v/>
      </c>
      <c r="AJ809" s="326" t="str">
        <f t="shared" si="481"/>
        <v/>
      </c>
      <c r="AK809" s="335" t="str">
        <f t="shared" si="482"/>
        <v/>
      </c>
      <c r="AL809" s="41" t="str">
        <f t="shared" si="483"/>
        <v/>
      </c>
      <c r="AM809" s="8" t="e" cm="1">
        <f t="array" ref="AM809">Balance($B$8,$B$11,$B$12,$H$7,B809,AK809,AL809)</f>
        <v>#VALUE!</v>
      </c>
      <c r="AN809" s="8" t="e" cm="1">
        <f t="array" ref="AN809">getStorageByWaterLevel(B808)</f>
        <v>#VALUE!</v>
      </c>
    </row>
    <row r="810" spans="2:40" x14ac:dyDescent="0.25">
      <c r="B810" s="326" t="str">
        <f t="shared" si="461"/>
        <v/>
      </c>
      <c r="C810" s="326" t="str">
        <f t="shared" si="462"/>
        <v/>
      </c>
      <c r="D810" s="326" t="str">
        <f t="shared" si="463"/>
        <v/>
      </c>
      <c r="E810" s="326" t="str">
        <f t="shared" si="460"/>
        <v xml:space="preserve"> </v>
      </c>
      <c r="F810" s="326" t="str">
        <f t="shared" si="464"/>
        <v/>
      </c>
      <c r="G810" s="326" t="str">
        <f t="shared" si="465"/>
        <v/>
      </c>
      <c r="H810" s="311"/>
      <c r="I810" s="326" t="str">
        <f t="shared" si="466"/>
        <v/>
      </c>
      <c r="J810" s="326">
        <f t="shared" si="459"/>
        <v>42.18</v>
      </c>
      <c r="K810" s="333" t="str">
        <f t="shared" si="467"/>
        <v/>
      </c>
      <c r="L810" s="321" t="str">
        <f t="shared" si="468"/>
        <v/>
      </c>
      <c r="M810" s="321" t="str">
        <f t="shared" si="469"/>
        <v/>
      </c>
      <c r="N810" s="326" t="str">
        <f t="shared" si="470"/>
        <v/>
      </c>
      <c r="O810" s="326" t="str">
        <f t="shared" si="471"/>
        <v/>
      </c>
      <c r="P810" s="330"/>
      <c r="Q810" s="326"/>
      <c r="R810" s="276" t="str">
        <f>IF(H810&gt;0, rate1(1,$L$52,$L$51,$L$54,L810,$L$53,$L$50,P810),"")</f>
        <v/>
      </c>
      <c r="S810" s="321"/>
      <c r="T810" s="321"/>
      <c r="U810" s="326"/>
      <c r="V810" s="334"/>
      <c r="W810" s="326"/>
      <c r="X810" s="326"/>
      <c r="Y810" s="326"/>
      <c r="Z810" s="107" t="str">
        <f>IF(H810&gt;0, rate1(1,$L$52,$L$51,$L$54,U810,$L$53,$L$50,Y810),"")</f>
        <v/>
      </c>
      <c r="AA810" s="334" t="str">
        <f t="shared" si="472"/>
        <v/>
      </c>
      <c r="AB810" s="334" t="str">
        <f t="shared" si="473"/>
        <v/>
      </c>
      <c r="AC810" s="326" t="str">
        <f t="shared" si="474"/>
        <v/>
      </c>
      <c r="AD810" s="326" t="str">
        <f t="shared" si="475"/>
        <v/>
      </c>
      <c r="AE810" s="326" t="str">
        <f t="shared" si="476"/>
        <v/>
      </c>
      <c r="AF810" s="326" t="str">
        <f t="shared" si="477"/>
        <v/>
      </c>
      <c r="AG810" s="326" t="str">
        <f t="shared" si="478"/>
        <v/>
      </c>
      <c r="AH810" s="326" t="str">
        <f t="shared" si="479"/>
        <v/>
      </c>
      <c r="AI810" s="326" t="str">
        <f t="shared" si="480"/>
        <v/>
      </c>
      <c r="AJ810" s="326" t="str">
        <f t="shared" si="481"/>
        <v/>
      </c>
      <c r="AK810" s="335" t="str">
        <f t="shared" si="482"/>
        <v/>
      </c>
      <c r="AL810" s="41" t="str">
        <f t="shared" si="483"/>
        <v/>
      </c>
      <c r="AM810" s="8" t="e" cm="1">
        <f t="array" ref="AM810">Balance($B$8,$B$11,$B$12,$H$7,B810,AK810,AL810)</f>
        <v>#VALUE!</v>
      </c>
      <c r="AN810" s="8" t="e" cm="1">
        <f t="array" ref="AN810">getStorageByWaterLevel(B809)</f>
        <v>#VALUE!</v>
      </c>
    </row>
    <row r="811" spans="2:40" x14ac:dyDescent="0.25">
      <c r="B811" s="326" t="str">
        <f t="shared" si="461"/>
        <v/>
      </c>
      <c r="C811" s="326" t="str">
        <f t="shared" si="462"/>
        <v/>
      </c>
      <c r="D811" s="326" t="str">
        <f t="shared" si="463"/>
        <v/>
      </c>
      <c r="E811" s="326" t="str">
        <f t="shared" si="460"/>
        <v xml:space="preserve"> </v>
      </c>
      <c r="F811" s="326" t="str">
        <f t="shared" si="464"/>
        <v/>
      </c>
      <c r="G811" s="326" t="str">
        <f t="shared" si="465"/>
        <v/>
      </c>
      <c r="H811" s="311"/>
      <c r="I811" s="326" t="str">
        <f t="shared" si="466"/>
        <v/>
      </c>
      <c r="J811" s="326">
        <f t="shared" si="459"/>
        <v>42.18</v>
      </c>
      <c r="K811" s="333" t="str">
        <f t="shared" si="467"/>
        <v/>
      </c>
      <c r="L811" s="321" t="str">
        <f t="shared" si="468"/>
        <v/>
      </c>
      <c r="M811" s="321" t="str">
        <f t="shared" si="469"/>
        <v/>
      </c>
      <c r="N811" s="326" t="str">
        <f t="shared" si="470"/>
        <v/>
      </c>
      <c r="O811" s="326" t="str">
        <f t="shared" si="471"/>
        <v/>
      </c>
      <c r="P811" s="330"/>
      <c r="Q811" s="326"/>
      <c r="R811" s="276" t="str">
        <f>IF(H811&gt;0, rate1(1,$L$52,$L$51,$L$54,L811,$L$53,$L$50,P811),"")</f>
        <v/>
      </c>
      <c r="S811" s="321"/>
      <c r="T811" s="321"/>
      <c r="U811" s="326"/>
      <c r="V811" s="334"/>
      <c r="W811" s="326"/>
      <c r="X811" s="326"/>
      <c r="Y811" s="326"/>
      <c r="Z811" s="107" t="str">
        <f>IF(H811&gt;0, rate1(1,$L$52,$L$51,$L$54,U811,$L$53,$L$50,Y811),"")</f>
        <v/>
      </c>
      <c r="AA811" s="334" t="str">
        <f t="shared" si="472"/>
        <v/>
      </c>
      <c r="AB811" s="334" t="str">
        <f t="shared" si="473"/>
        <v/>
      </c>
      <c r="AC811" s="326" t="str">
        <f t="shared" si="474"/>
        <v/>
      </c>
      <c r="AD811" s="326" t="str">
        <f t="shared" si="475"/>
        <v/>
      </c>
      <c r="AE811" s="326" t="str">
        <f t="shared" si="476"/>
        <v/>
      </c>
      <c r="AF811" s="326" t="str">
        <f t="shared" si="477"/>
        <v/>
      </c>
      <c r="AG811" s="326" t="str">
        <f t="shared" si="478"/>
        <v/>
      </c>
      <c r="AH811" s="326" t="str">
        <f t="shared" si="479"/>
        <v/>
      </c>
      <c r="AI811" s="326" t="str">
        <f t="shared" si="480"/>
        <v/>
      </c>
      <c r="AJ811" s="326" t="str">
        <f t="shared" si="481"/>
        <v/>
      </c>
      <c r="AK811" s="335" t="str">
        <f t="shared" si="482"/>
        <v/>
      </c>
      <c r="AL811" s="41" t="str">
        <f t="shared" si="483"/>
        <v/>
      </c>
      <c r="AM811" s="8" t="e" cm="1">
        <f t="array" ref="AM811">Balance($B$8,$B$11,$B$12,$H$7,B811,AK811,AL811)</f>
        <v>#VALUE!</v>
      </c>
      <c r="AN811" s="8" t="e" cm="1">
        <f t="array" ref="AN811">getStorageByWaterLevel(B810)</f>
        <v>#VALUE!</v>
      </c>
    </row>
    <row r="812" spans="2:40" x14ac:dyDescent="0.25">
      <c r="B812" s="326" t="str">
        <f t="shared" si="461"/>
        <v/>
      </c>
      <c r="C812" s="326" t="str">
        <f t="shared" si="462"/>
        <v/>
      </c>
      <c r="D812" s="326" t="str">
        <f t="shared" si="463"/>
        <v/>
      </c>
      <c r="E812" s="326" t="str">
        <f t="shared" si="460"/>
        <v xml:space="preserve"> </v>
      </c>
      <c r="F812" s="326" t="str">
        <f t="shared" si="464"/>
        <v/>
      </c>
      <c r="G812" s="326" t="str">
        <f t="shared" si="465"/>
        <v/>
      </c>
      <c r="H812" s="311"/>
      <c r="I812" s="326" t="str">
        <f t="shared" si="466"/>
        <v/>
      </c>
      <c r="J812" s="326">
        <f t="shared" si="459"/>
        <v>42.18</v>
      </c>
      <c r="K812" s="333" t="str">
        <f t="shared" si="467"/>
        <v/>
      </c>
      <c r="L812" s="321" t="str">
        <f t="shared" si="468"/>
        <v/>
      </c>
      <c r="M812" s="321" t="str">
        <f t="shared" si="469"/>
        <v/>
      </c>
      <c r="N812" s="326" t="str">
        <f t="shared" si="470"/>
        <v/>
      </c>
      <c r="O812" s="326" t="str">
        <f t="shared" si="471"/>
        <v/>
      </c>
      <c r="P812" s="330"/>
      <c r="Q812" s="326"/>
      <c r="R812" s="276" t="str">
        <f>IF(H812&gt;0, rate1(1,$L$52,$L$51,$L$54,L812,$L$53,$L$50,P812),"")</f>
        <v/>
      </c>
      <c r="S812" s="321"/>
      <c r="T812" s="321"/>
      <c r="U812" s="326"/>
      <c r="V812" s="334"/>
      <c r="W812" s="326"/>
      <c r="X812" s="326"/>
      <c r="Y812" s="326"/>
      <c r="Z812" s="107" t="str">
        <f>IF(H812&gt;0, rate1(1,$L$52,$L$51,$L$54,U812,$L$53,$L$50,Y812),"")</f>
        <v/>
      </c>
      <c r="AA812" s="334" t="str">
        <f t="shared" si="472"/>
        <v/>
      </c>
      <c r="AB812" s="334" t="str">
        <f t="shared" si="473"/>
        <v/>
      </c>
      <c r="AC812" s="326" t="str">
        <f t="shared" si="474"/>
        <v/>
      </c>
      <c r="AD812" s="326" t="str">
        <f t="shared" si="475"/>
        <v/>
      </c>
      <c r="AE812" s="326" t="str">
        <f t="shared" si="476"/>
        <v/>
      </c>
      <c r="AF812" s="326" t="str">
        <f t="shared" si="477"/>
        <v/>
      </c>
      <c r="AG812" s="326" t="str">
        <f t="shared" si="478"/>
        <v/>
      </c>
      <c r="AH812" s="326" t="str">
        <f t="shared" si="479"/>
        <v/>
      </c>
      <c r="AI812" s="326" t="str">
        <f t="shared" si="480"/>
        <v/>
      </c>
      <c r="AJ812" s="326" t="str">
        <f t="shared" si="481"/>
        <v/>
      </c>
      <c r="AK812" s="335" t="str">
        <f t="shared" si="482"/>
        <v/>
      </c>
      <c r="AL812" s="41" t="str">
        <f t="shared" si="483"/>
        <v/>
      </c>
      <c r="AM812" s="8" t="e" cm="1">
        <f t="array" ref="AM812">Balance($B$8,$B$11,$B$12,$H$7,B812,AK812,AL812)</f>
        <v>#VALUE!</v>
      </c>
      <c r="AN812" s="8" t="e" cm="1">
        <f t="array" ref="AN812">getStorageByWaterLevel(B811)</f>
        <v>#VALUE!</v>
      </c>
    </row>
    <row r="813" spans="2:40" x14ac:dyDescent="0.25">
      <c r="B813" s="326" t="str">
        <f t="shared" si="461"/>
        <v/>
      </c>
      <c r="C813" s="326" t="str">
        <f t="shared" si="462"/>
        <v/>
      </c>
      <c r="D813" s="326" t="str">
        <f t="shared" si="463"/>
        <v/>
      </c>
      <c r="E813" s="326" t="str">
        <f t="shared" si="460"/>
        <v xml:space="preserve"> </v>
      </c>
      <c r="F813" s="326" t="str">
        <f t="shared" si="464"/>
        <v/>
      </c>
      <c r="G813" s="326" t="str">
        <f t="shared" si="465"/>
        <v/>
      </c>
      <c r="H813" s="311"/>
      <c r="I813" s="326" t="str">
        <f t="shared" si="466"/>
        <v/>
      </c>
      <c r="J813" s="326">
        <f t="shared" si="459"/>
        <v>42.18</v>
      </c>
      <c r="K813" s="333" t="str">
        <f t="shared" si="467"/>
        <v/>
      </c>
      <c r="L813" s="321" t="str">
        <f t="shared" si="468"/>
        <v/>
      </c>
      <c r="M813" s="321" t="str">
        <f t="shared" si="469"/>
        <v/>
      </c>
      <c r="N813" s="326" t="str">
        <f t="shared" si="470"/>
        <v/>
      </c>
      <c r="O813" s="326" t="str">
        <f t="shared" si="471"/>
        <v/>
      </c>
      <c r="P813" s="330"/>
      <c r="Q813" s="326"/>
      <c r="R813" s="276" t="str">
        <f>IF(H813&gt;0, rate1(1,$L$52,$L$51,$L$54,L813,$L$53,$L$50,P813),"")</f>
        <v/>
      </c>
      <c r="S813" s="321"/>
      <c r="T813" s="321"/>
      <c r="U813" s="326"/>
      <c r="V813" s="334"/>
      <c r="W813" s="326"/>
      <c r="X813" s="326"/>
      <c r="Y813" s="326"/>
      <c r="Z813" s="107" t="str">
        <f>IF(H813&gt;0, rate1(1,$L$52,$L$51,$L$54,U813,$L$53,$L$50,Y813),"")</f>
        <v/>
      </c>
      <c r="AA813" s="334" t="str">
        <f t="shared" si="472"/>
        <v/>
      </c>
      <c r="AB813" s="334" t="str">
        <f t="shared" si="473"/>
        <v/>
      </c>
      <c r="AC813" s="326" t="str">
        <f t="shared" si="474"/>
        <v/>
      </c>
      <c r="AD813" s="326" t="str">
        <f t="shared" si="475"/>
        <v/>
      </c>
      <c r="AE813" s="326" t="str">
        <f t="shared" si="476"/>
        <v/>
      </c>
      <c r="AF813" s="326" t="str">
        <f t="shared" si="477"/>
        <v/>
      </c>
      <c r="AG813" s="326" t="str">
        <f t="shared" si="478"/>
        <v/>
      </c>
      <c r="AH813" s="326" t="str">
        <f t="shared" si="479"/>
        <v/>
      </c>
      <c r="AI813" s="326" t="str">
        <f t="shared" si="480"/>
        <v/>
      </c>
      <c r="AJ813" s="326" t="str">
        <f t="shared" si="481"/>
        <v/>
      </c>
      <c r="AK813" s="335" t="str">
        <f t="shared" si="482"/>
        <v/>
      </c>
      <c r="AL813" s="41" t="str">
        <f t="shared" si="483"/>
        <v/>
      </c>
      <c r="AM813" s="8" t="e" cm="1">
        <f t="array" ref="AM813">Balance($B$8,$B$11,$B$12,$H$7,B813,AK813,AL813)</f>
        <v>#VALUE!</v>
      </c>
      <c r="AN813" s="8" t="e" cm="1">
        <f t="array" ref="AN813">getStorageByWaterLevel(B812)</f>
        <v>#VALUE!</v>
      </c>
    </row>
    <row r="814" spans="2:40" x14ac:dyDescent="0.25">
      <c r="B814" s="326" t="str">
        <f t="shared" si="461"/>
        <v/>
      </c>
      <c r="C814" s="326" t="str">
        <f t="shared" si="462"/>
        <v/>
      </c>
      <c r="D814" s="326" t="str">
        <f t="shared" si="463"/>
        <v/>
      </c>
      <c r="E814" s="326" t="str">
        <f t="shared" si="460"/>
        <v xml:space="preserve"> </v>
      </c>
      <c r="F814" s="326" t="str">
        <f t="shared" si="464"/>
        <v/>
      </c>
      <c r="G814" s="326" t="str">
        <f t="shared" si="465"/>
        <v/>
      </c>
      <c r="H814" s="311"/>
      <c r="I814" s="326" t="str">
        <f t="shared" si="466"/>
        <v/>
      </c>
      <c r="J814" s="326">
        <f t="shared" si="459"/>
        <v>42.18</v>
      </c>
      <c r="K814" s="333" t="str">
        <f t="shared" si="467"/>
        <v/>
      </c>
      <c r="L814" s="321" t="str">
        <f t="shared" si="468"/>
        <v/>
      </c>
      <c r="M814" s="321" t="str">
        <f t="shared" si="469"/>
        <v/>
      </c>
      <c r="N814" s="326" t="str">
        <f t="shared" si="470"/>
        <v/>
      </c>
      <c r="O814" s="326" t="str">
        <f t="shared" si="471"/>
        <v/>
      </c>
      <c r="P814" s="330"/>
      <c r="Q814" s="326"/>
      <c r="R814" s="276" t="str">
        <f>IF(H814&gt;0, rate1(1,$L$52,$L$51,$L$54,L814,$L$53,$L$50,P814),"")</f>
        <v/>
      </c>
      <c r="S814" s="321"/>
      <c r="T814" s="321"/>
      <c r="U814" s="326"/>
      <c r="V814" s="334"/>
      <c r="W814" s="326"/>
      <c r="X814" s="326"/>
      <c r="Y814" s="326"/>
      <c r="Z814" s="107" t="str">
        <f>IF(H814&gt;0, rate1(1,$L$52,$L$51,$L$54,U814,$L$53,$L$50,Y814),"")</f>
        <v/>
      </c>
      <c r="AA814" s="334" t="str">
        <f t="shared" si="472"/>
        <v/>
      </c>
      <c r="AB814" s="334" t="str">
        <f t="shared" si="473"/>
        <v/>
      </c>
      <c r="AC814" s="326" t="str">
        <f t="shared" si="474"/>
        <v/>
      </c>
      <c r="AD814" s="326" t="str">
        <f t="shared" si="475"/>
        <v/>
      </c>
      <c r="AE814" s="326" t="str">
        <f t="shared" si="476"/>
        <v/>
      </c>
      <c r="AF814" s="326" t="str">
        <f t="shared" si="477"/>
        <v/>
      </c>
      <c r="AG814" s="326" t="str">
        <f t="shared" si="478"/>
        <v/>
      </c>
      <c r="AH814" s="326" t="str">
        <f t="shared" si="479"/>
        <v/>
      </c>
      <c r="AI814" s="326" t="str">
        <f t="shared" si="480"/>
        <v/>
      </c>
      <c r="AJ814" s="326" t="str">
        <f t="shared" si="481"/>
        <v/>
      </c>
      <c r="AK814" s="335" t="str">
        <f t="shared" si="482"/>
        <v/>
      </c>
      <c r="AL814" s="41" t="str">
        <f t="shared" si="483"/>
        <v/>
      </c>
      <c r="AM814" s="8" t="e" cm="1">
        <f t="array" ref="AM814">Balance($B$8,$B$11,$B$12,$H$7,B814,AK814,AL814)</f>
        <v>#VALUE!</v>
      </c>
      <c r="AN814" s="8" t="e" cm="1">
        <f t="array" ref="AN814">getStorageByWaterLevel(B813)</f>
        <v>#VALUE!</v>
      </c>
    </row>
    <row r="815" spans="2:40" x14ac:dyDescent="0.25">
      <c r="B815" s="326" t="str">
        <f t="shared" si="461"/>
        <v/>
      </c>
      <c r="C815" s="326" t="str">
        <f t="shared" si="462"/>
        <v/>
      </c>
      <c r="D815" s="326" t="str">
        <f t="shared" si="463"/>
        <v/>
      </c>
      <c r="E815" s="326" t="str">
        <f t="shared" si="460"/>
        <v xml:space="preserve"> </v>
      </c>
      <c r="F815" s="326" t="str">
        <f t="shared" si="464"/>
        <v/>
      </c>
      <c r="G815" s="326" t="str">
        <f t="shared" si="465"/>
        <v/>
      </c>
      <c r="H815" s="311"/>
      <c r="I815" s="326" t="str">
        <f t="shared" si="466"/>
        <v/>
      </c>
      <c r="J815" s="326">
        <f t="shared" si="459"/>
        <v>42.18</v>
      </c>
      <c r="K815" s="333" t="str">
        <f t="shared" si="467"/>
        <v/>
      </c>
      <c r="L815" s="321" t="str">
        <f t="shared" si="468"/>
        <v/>
      </c>
      <c r="M815" s="321" t="str">
        <f t="shared" si="469"/>
        <v/>
      </c>
      <c r="N815" s="326" t="str">
        <f t="shared" si="470"/>
        <v/>
      </c>
      <c r="O815" s="326" t="str">
        <f t="shared" si="471"/>
        <v/>
      </c>
      <c r="P815" s="330"/>
      <c r="Q815" s="326"/>
      <c r="R815" s="276" t="str">
        <f>IF(H815&gt;0, rate1(1,$L$52,$L$51,$L$54,L815,$L$53,$L$50,P815),"")</f>
        <v/>
      </c>
      <c r="S815" s="321"/>
      <c r="T815" s="321"/>
      <c r="U815" s="326"/>
      <c r="V815" s="334"/>
      <c r="W815" s="326"/>
      <c r="X815" s="326"/>
      <c r="Y815" s="326"/>
      <c r="Z815" s="107" t="str">
        <f>IF(H815&gt;0, rate1(1,$L$52,$L$51,$L$54,U815,$L$53,$L$50,Y815),"")</f>
        <v/>
      </c>
      <c r="AA815" s="334" t="str">
        <f t="shared" si="472"/>
        <v/>
      </c>
      <c r="AB815" s="334" t="str">
        <f t="shared" si="473"/>
        <v/>
      </c>
      <c r="AC815" s="326" t="str">
        <f t="shared" si="474"/>
        <v/>
      </c>
      <c r="AD815" s="326" t="str">
        <f t="shared" si="475"/>
        <v/>
      </c>
      <c r="AE815" s="326" t="str">
        <f t="shared" si="476"/>
        <v/>
      </c>
      <c r="AF815" s="326" t="str">
        <f t="shared" si="477"/>
        <v/>
      </c>
      <c r="AG815" s="326" t="str">
        <f t="shared" si="478"/>
        <v/>
      </c>
      <c r="AH815" s="326" t="str">
        <f t="shared" si="479"/>
        <v/>
      </c>
      <c r="AI815" s="326" t="str">
        <f t="shared" si="480"/>
        <v/>
      </c>
      <c r="AJ815" s="326" t="str">
        <f t="shared" si="481"/>
        <v/>
      </c>
      <c r="AK815" s="335" t="str">
        <f t="shared" si="482"/>
        <v/>
      </c>
      <c r="AL815" s="41" t="str">
        <f t="shared" si="483"/>
        <v/>
      </c>
      <c r="AM815" s="8" t="e" cm="1">
        <f t="array" ref="AM815">Balance($B$8,$B$11,$B$12,$H$7,B815,AK815,AL815)</f>
        <v>#VALUE!</v>
      </c>
      <c r="AN815" s="8" t="e" cm="1">
        <f t="array" ref="AN815">getStorageByWaterLevel(B814)</f>
        <v>#VALUE!</v>
      </c>
    </row>
    <row r="816" spans="2:40" x14ac:dyDescent="0.25">
      <c r="B816" s="326" t="str">
        <f t="shared" si="461"/>
        <v/>
      </c>
      <c r="C816" s="326" t="str">
        <f t="shared" si="462"/>
        <v/>
      </c>
      <c r="D816" s="326" t="str">
        <f t="shared" si="463"/>
        <v/>
      </c>
      <c r="E816" s="326" t="str">
        <f t="shared" si="460"/>
        <v xml:space="preserve"> </v>
      </c>
      <c r="F816" s="326" t="str">
        <f t="shared" si="464"/>
        <v/>
      </c>
      <c r="G816" s="326" t="str">
        <f t="shared" si="465"/>
        <v/>
      </c>
      <c r="H816" s="311"/>
      <c r="I816" s="326" t="str">
        <f t="shared" si="466"/>
        <v/>
      </c>
      <c r="J816" s="326">
        <f t="shared" si="459"/>
        <v>42.18</v>
      </c>
      <c r="K816" s="333" t="str">
        <f t="shared" si="467"/>
        <v/>
      </c>
      <c r="L816" s="321" t="str">
        <f t="shared" si="468"/>
        <v/>
      </c>
      <c r="M816" s="321" t="str">
        <f t="shared" si="469"/>
        <v/>
      </c>
      <c r="N816" s="326" t="str">
        <f t="shared" si="470"/>
        <v/>
      </c>
      <c r="O816" s="326" t="str">
        <f t="shared" si="471"/>
        <v/>
      </c>
      <c r="P816" s="330"/>
      <c r="Q816" s="326"/>
      <c r="R816" s="276" t="str">
        <f>IF(H816&gt;0, rate1(1,$L$52,$L$51,$L$54,L816,$L$53,$L$50,P816),"")</f>
        <v/>
      </c>
      <c r="S816" s="321"/>
      <c r="T816" s="321"/>
      <c r="U816" s="326"/>
      <c r="V816" s="334"/>
      <c r="W816" s="326"/>
      <c r="X816" s="326"/>
      <c r="Y816" s="326"/>
      <c r="Z816" s="107" t="str">
        <f>IF(H816&gt;0, rate1(1,$L$52,$L$51,$L$54,U816,$L$53,$L$50,Y816),"")</f>
        <v/>
      </c>
      <c r="AA816" s="334" t="str">
        <f t="shared" si="472"/>
        <v/>
      </c>
      <c r="AB816" s="334" t="str">
        <f t="shared" si="473"/>
        <v/>
      </c>
      <c r="AC816" s="326" t="str">
        <f t="shared" si="474"/>
        <v/>
      </c>
      <c r="AD816" s="326" t="str">
        <f t="shared" si="475"/>
        <v/>
      </c>
      <c r="AE816" s="326" t="str">
        <f t="shared" si="476"/>
        <v/>
      </c>
      <c r="AF816" s="326" t="str">
        <f t="shared" si="477"/>
        <v/>
      </c>
      <c r="AG816" s="326" t="str">
        <f t="shared" si="478"/>
        <v/>
      </c>
      <c r="AH816" s="326" t="str">
        <f t="shared" si="479"/>
        <v/>
      </c>
      <c r="AI816" s="326" t="str">
        <f t="shared" si="480"/>
        <v/>
      </c>
      <c r="AJ816" s="326" t="str">
        <f t="shared" si="481"/>
        <v/>
      </c>
      <c r="AK816" s="335" t="str">
        <f t="shared" si="482"/>
        <v/>
      </c>
      <c r="AL816" s="41" t="str">
        <f t="shared" si="483"/>
        <v/>
      </c>
      <c r="AM816" s="8" t="e" cm="1">
        <f t="array" ref="AM816">Balance($B$8,$B$11,$B$12,$H$7,B816,AK816,AL816)</f>
        <v>#VALUE!</v>
      </c>
      <c r="AN816" s="8" t="e" cm="1">
        <f t="array" ref="AN816">getStorageByWaterLevel(B815)</f>
        <v>#VALUE!</v>
      </c>
    </row>
    <row r="817" spans="2:40" x14ac:dyDescent="0.25">
      <c r="B817" s="326" t="str">
        <f t="shared" si="461"/>
        <v/>
      </c>
      <c r="C817" s="326" t="str">
        <f t="shared" si="462"/>
        <v/>
      </c>
      <c r="D817" s="326" t="str">
        <f t="shared" si="463"/>
        <v/>
      </c>
      <c r="E817" s="326" t="str">
        <f t="shared" si="460"/>
        <v xml:space="preserve"> </v>
      </c>
      <c r="F817" s="326" t="str">
        <f t="shared" si="464"/>
        <v/>
      </c>
      <c r="G817" s="326" t="str">
        <f t="shared" si="465"/>
        <v/>
      </c>
      <c r="H817" s="311"/>
      <c r="I817" s="326" t="str">
        <f t="shared" si="466"/>
        <v/>
      </c>
      <c r="J817" s="326">
        <f t="shared" si="459"/>
        <v>42.18</v>
      </c>
      <c r="K817" s="333" t="str">
        <f t="shared" si="467"/>
        <v/>
      </c>
      <c r="L817" s="321" t="str">
        <f t="shared" si="468"/>
        <v/>
      </c>
      <c r="M817" s="321" t="str">
        <f t="shared" si="469"/>
        <v/>
      </c>
      <c r="N817" s="326" t="str">
        <f t="shared" si="470"/>
        <v/>
      </c>
      <c r="O817" s="326" t="str">
        <f t="shared" si="471"/>
        <v/>
      </c>
      <c r="P817" s="330"/>
      <c r="Q817" s="326"/>
      <c r="R817" s="276" t="str">
        <f>IF(H817&gt;0, rate1(1,$L$52,$L$51,$L$54,L817,$L$53,$L$50,P817),"")</f>
        <v/>
      </c>
      <c r="S817" s="321"/>
      <c r="T817" s="321"/>
      <c r="U817" s="326"/>
      <c r="V817" s="334"/>
      <c r="W817" s="326"/>
      <c r="X817" s="326"/>
      <c r="Y817" s="326"/>
      <c r="Z817" s="107" t="str">
        <f>IF(H817&gt;0, rate1(1,$L$52,$L$51,$L$54,U817,$L$53,$L$50,Y817),"")</f>
        <v/>
      </c>
      <c r="AA817" s="334" t="str">
        <f t="shared" si="472"/>
        <v/>
      </c>
      <c r="AB817" s="334" t="str">
        <f t="shared" si="473"/>
        <v/>
      </c>
      <c r="AC817" s="326" t="str">
        <f t="shared" si="474"/>
        <v/>
      </c>
      <c r="AD817" s="326" t="str">
        <f t="shared" si="475"/>
        <v/>
      </c>
      <c r="AE817" s="326" t="str">
        <f t="shared" si="476"/>
        <v/>
      </c>
      <c r="AF817" s="326" t="str">
        <f t="shared" si="477"/>
        <v/>
      </c>
      <c r="AG817" s="326" t="str">
        <f t="shared" si="478"/>
        <v/>
      </c>
      <c r="AH817" s="326" t="str">
        <f t="shared" si="479"/>
        <v/>
      </c>
      <c r="AI817" s="326" t="str">
        <f t="shared" si="480"/>
        <v/>
      </c>
      <c r="AJ817" s="326" t="str">
        <f t="shared" si="481"/>
        <v/>
      </c>
      <c r="AK817" s="335" t="str">
        <f t="shared" si="482"/>
        <v/>
      </c>
      <c r="AL817" s="41" t="str">
        <f t="shared" si="483"/>
        <v/>
      </c>
      <c r="AM817" s="8" t="e" cm="1">
        <f t="array" ref="AM817">Balance($B$8,$B$11,$B$12,$H$7,B817,AK817,AL817)</f>
        <v>#VALUE!</v>
      </c>
      <c r="AN817" s="8" t="e" cm="1">
        <f t="array" ref="AN817">getStorageByWaterLevel(B816)</f>
        <v>#VALUE!</v>
      </c>
    </row>
    <row r="818" spans="2:40" x14ac:dyDescent="0.25">
      <c r="B818" s="326" t="str">
        <f t="shared" si="461"/>
        <v/>
      </c>
      <c r="C818" s="326" t="str">
        <f t="shared" si="462"/>
        <v/>
      </c>
      <c r="D818" s="326" t="str">
        <f t="shared" si="463"/>
        <v/>
      </c>
      <c r="E818" s="326" t="str">
        <f t="shared" si="460"/>
        <v xml:space="preserve"> </v>
      </c>
      <c r="F818" s="326" t="str">
        <f t="shared" si="464"/>
        <v/>
      </c>
      <c r="G818" s="326" t="str">
        <f t="shared" si="465"/>
        <v/>
      </c>
      <c r="H818" s="311"/>
      <c r="I818" s="326" t="str">
        <f t="shared" si="466"/>
        <v/>
      </c>
      <c r="J818" s="326">
        <f t="shared" si="459"/>
        <v>42.18</v>
      </c>
      <c r="K818" s="333" t="str">
        <f t="shared" si="467"/>
        <v/>
      </c>
      <c r="L818" s="321" t="str">
        <f t="shared" si="468"/>
        <v/>
      </c>
      <c r="M818" s="321" t="str">
        <f t="shared" si="469"/>
        <v/>
      </c>
      <c r="N818" s="326" t="str">
        <f t="shared" si="470"/>
        <v/>
      </c>
      <c r="O818" s="326" t="str">
        <f t="shared" si="471"/>
        <v/>
      </c>
      <c r="P818" s="330"/>
      <c r="Q818" s="326"/>
      <c r="R818" s="276" t="str">
        <f>IF(H818&gt;0, rate1(1,$L$52,$L$51,$L$54,L818,$L$53,$L$50,P818),"")</f>
        <v/>
      </c>
      <c r="S818" s="321"/>
      <c r="T818" s="321"/>
      <c r="U818" s="326"/>
      <c r="V818" s="334"/>
      <c r="W818" s="326"/>
      <c r="X818" s="326"/>
      <c r="Y818" s="326"/>
      <c r="Z818" s="107" t="str">
        <f>IF(H818&gt;0, rate1(1,$L$52,$L$51,$L$54,U818,$L$53,$L$50,Y818),"")</f>
        <v/>
      </c>
      <c r="AA818" s="334" t="str">
        <f t="shared" si="472"/>
        <v/>
      </c>
      <c r="AB818" s="334" t="str">
        <f t="shared" si="473"/>
        <v/>
      </c>
      <c r="AC818" s="326" t="str">
        <f t="shared" si="474"/>
        <v/>
      </c>
      <c r="AD818" s="326" t="str">
        <f t="shared" si="475"/>
        <v/>
      </c>
      <c r="AE818" s="326" t="str">
        <f t="shared" si="476"/>
        <v/>
      </c>
      <c r="AF818" s="326" t="str">
        <f t="shared" si="477"/>
        <v/>
      </c>
      <c r="AG818" s="326" t="str">
        <f t="shared" si="478"/>
        <v/>
      </c>
      <c r="AH818" s="326" t="str">
        <f t="shared" si="479"/>
        <v/>
      </c>
      <c r="AI818" s="326" t="str">
        <f t="shared" si="480"/>
        <v/>
      </c>
      <c r="AJ818" s="326" t="str">
        <f t="shared" si="481"/>
        <v/>
      </c>
      <c r="AK818" s="335" t="str">
        <f t="shared" si="482"/>
        <v/>
      </c>
      <c r="AL818" s="41" t="str">
        <f t="shared" si="483"/>
        <v/>
      </c>
      <c r="AM818" s="8" t="e" cm="1">
        <f t="array" ref="AM818">Balance($B$8,$B$11,$B$12,$H$7,B818,AK818,AL818)</f>
        <v>#VALUE!</v>
      </c>
      <c r="AN818" s="8" t="e" cm="1">
        <f t="array" ref="AN818">getStorageByWaterLevel(B817)</f>
        <v>#VALUE!</v>
      </c>
    </row>
    <row r="819" spans="2:40" x14ac:dyDescent="0.25">
      <c r="B819" s="326" t="str">
        <f t="shared" si="461"/>
        <v/>
      </c>
      <c r="C819" s="326" t="str">
        <f t="shared" si="462"/>
        <v/>
      </c>
      <c r="D819" s="326" t="str">
        <f t="shared" si="463"/>
        <v/>
      </c>
      <c r="E819" s="326" t="str">
        <f t="shared" si="460"/>
        <v xml:space="preserve"> </v>
      </c>
      <c r="F819" s="326" t="str">
        <f t="shared" si="464"/>
        <v/>
      </c>
      <c r="G819" s="326" t="str">
        <f t="shared" si="465"/>
        <v/>
      </c>
      <c r="H819" s="311"/>
      <c r="I819" s="326" t="str">
        <f t="shared" si="466"/>
        <v/>
      </c>
      <c r="J819" s="326">
        <f t="shared" si="459"/>
        <v>42.18</v>
      </c>
      <c r="K819" s="333" t="str">
        <f t="shared" si="467"/>
        <v/>
      </c>
      <c r="L819" s="321" t="str">
        <f t="shared" si="468"/>
        <v/>
      </c>
      <c r="M819" s="321" t="str">
        <f t="shared" si="469"/>
        <v/>
      </c>
      <c r="N819" s="326" t="str">
        <f t="shared" si="470"/>
        <v/>
      </c>
      <c r="O819" s="326" t="str">
        <f t="shared" si="471"/>
        <v/>
      </c>
      <c r="P819" s="330"/>
      <c r="Q819" s="326"/>
      <c r="R819" s="276" t="str">
        <f>IF(H819&gt;0, rate1(1,$L$52,$L$51,$L$54,L819,$L$53,$L$50,P819),"")</f>
        <v/>
      </c>
      <c r="S819" s="321"/>
      <c r="T819" s="321"/>
      <c r="U819" s="326"/>
      <c r="V819" s="334"/>
      <c r="W819" s="326"/>
      <c r="X819" s="326"/>
      <c r="Y819" s="326"/>
      <c r="Z819" s="107" t="str">
        <f>IF(H819&gt;0, rate1(1,$L$52,$L$51,$L$54,U819,$L$53,$L$50,Y819),"")</f>
        <v/>
      </c>
      <c r="AA819" s="334" t="str">
        <f t="shared" si="472"/>
        <v/>
      </c>
      <c r="AB819" s="334" t="str">
        <f t="shared" si="473"/>
        <v/>
      </c>
      <c r="AC819" s="326" t="str">
        <f t="shared" si="474"/>
        <v/>
      </c>
      <c r="AD819" s="326" t="str">
        <f t="shared" si="475"/>
        <v/>
      </c>
      <c r="AE819" s="326" t="str">
        <f t="shared" si="476"/>
        <v/>
      </c>
      <c r="AF819" s="326" t="str">
        <f t="shared" si="477"/>
        <v/>
      </c>
      <c r="AG819" s="326" t="str">
        <f t="shared" si="478"/>
        <v/>
      </c>
      <c r="AH819" s="326" t="str">
        <f t="shared" si="479"/>
        <v/>
      </c>
      <c r="AI819" s="326" t="str">
        <f t="shared" si="480"/>
        <v/>
      </c>
      <c r="AJ819" s="326" t="str">
        <f t="shared" si="481"/>
        <v/>
      </c>
      <c r="AK819" s="335" t="str">
        <f t="shared" si="482"/>
        <v/>
      </c>
      <c r="AL819" s="41" t="str">
        <f t="shared" si="483"/>
        <v/>
      </c>
      <c r="AM819" s="8" t="e" cm="1">
        <f t="array" ref="AM819">Balance($B$8,$B$11,$B$12,$H$7,B819,AK819,AL819)</f>
        <v>#VALUE!</v>
      </c>
      <c r="AN819" s="8" t="e" cm="1">
        <f t="array" ref="AN819">getStorageByWaterLevel(B818)</f>
        <v>#VALUE!</v>
      </c>
    </row>
    <row r="820" spans="2:40" x14ac:dyDescent="0.25">
      <c r="B820" s="326" t="str">
        <f t="shared" si="461"/>
        <v/>
      </c>
      <c r="C820" s="326" t="str">
        <f t="shared" si="462"/>
        <v/>
      </c>
      <c r="D820" s="326" t="str">
        <f t="shared" si="463"/>
        <v/>
      </c>
      <c r="E820" s="326" t="str">
        <f t="shared" si="460"/>
        <v xml:space="preserve"> </v>
      </c>
      <c r="F820" s="326" t="str">
        <f t="shared" si="464"/>
        <v/>
      </c>
      <c r="G820" s="326" t="str">
        <f t="shared" si="465"/>
        <v/>
      </c>
      <c r="H820" s="311"/>
      <c r="I820" s="326" t="str">
        <f t="shared" si="466"/>
        <v/>
      </c>
      <c r="J820" s="326">
        <f t="shared" si="459"/>
        <v>42.18</v>
      </c>
      <c r="K820" s="333" t="str">
        <f t="shared" si="467"/>
        <v/>
      </c>
      <c r="L820" s="321" t="str">
        <f t="shared" si="468"/>
        <v/>
      </c>
      <c r="M820" s="321" t="str">
        <f t="shared" si="469"/>
        <v/>
      </c>
      <c r="N820" s="326" t="str">
        <f t="shared" si="470"/>
        <v/>
      </c>
      <c r="O820" s="326" t="str">
        <f t="shared" si="471"/>
        <v/>
      </c>
      <c r="P820" s="330"/>
      <c r="Q820" s="326"/>
      <c r="R820" s="276" t="str">
        <f>IF(H820&gt;0, rate1(1,$L$52,$L$51,$L$54,L820,$L$53,$L$50,P820),"")</f>
        <v/>
      </c>
      <c r="S820" s="321"/>
      <c r="T820" s="321"/>
      <c r="U820" s="326"/>
      <c r="V820" s="334"/>
      <c r="W820" s="326"/>
      <c r="X820" s="326"/>
      <c r="Y820" s="326"/>
      <c r="Z820" s="107" t="str">
        <f>IF(H820&gt;0, rate1(1,$L$52,$L$51,$L$54,U820,$L$53,$L$50,Y820),"")</f>
        <v/>
      </c>
      <c r="AA820" s="334" t="str">
        <f t="shared" si="472"/>
        <v/>
      </c>
      <c r="AB820" s="334" t="str">
        <f t="shared" si="473"/>
        <v/>
      </c>
      <c r="AC820" s="326" t="str">
        <f t="shared" si="474"/>
        <v/>
      </c>
      <c r="AD820" s="326" t="str">
        <f t="shared" si="475"/>
        <v/>
      </c>
      <c r="AE820" s="326" t="str">
        <f t="shared" si="476"/>
        <v/>
      </c>
      <c r="AF820" s="326" t="str">
        <f t="shared" si="477"/>
        <v/>
      </c>
      <c r="AG820" s="326" t="str">
        <f t="shared" si="478"/>
        <v/>
      </c>
      <c r="AH820" s="326" t="str">
        <f t="shared" si="479"/>
        <v/>
      </c>
      <c r="AI820" s="326" t="str">
        <f t="shared" si="480"/>
        <v/>
      </c>
      <c r="AJ820" s="326" t="str">
        <f t="shared" si="481"/>
        <v/>
      </c>
      <c r="AK820" s="335" t="str">
        <f t="shared" si="482"/>
        <v/>
      </c>
      <c r="AL820" s="41" t="str">
        <f t="shared" si="483"/>
        <v/>
      </c>
      <c r="AM820" s="8" t="e" cm="1">
        <f t="array" ref="AM820">Balance($B$8,$B$11,$B$12,$H$7,B820,AK820,AL820)</f>
        <v>#VALUE!</v>
      </c>
      <c r="AN820" s="8" t="e" cm="1">
        <f t="array" ref="AN820">getStorageByWaterLevel(B819)</f>
        <v>#VALUE!</v>
      </c>
    </row>
    <row r="821" spans="2:40" x14ac:dyDescent="0.25">
      <c r="B821" s="326" t="str">
        <f t="shared" si="461"/>
        <v/>
      </c>
      <c r="C821" s="326" t="str">
        <f t="shared" si="462"/>
        <v/>
      </c>
      <c r="D821" s="326" t="str">
        <f t="shared" si="463"/>
        <v/>
      </c>
      <c r="E821" s="326" t="str">
        <f t="shared" si="460"/>
        <v xml:space="preserve"> </v>
      </c>
      <c r="F821" s="326" t="str">
        <f t="shared" si="464"/>
        <v/>
      </c>
      <c r="G821" s="326" t="str">
        <f t="shared" si="465"/>
        <v/>
      </c>
      <c r="H821" s="311"/>
      <c r="I821" s="326" t="str">
        <f t="shared" si="466"/>
        <v/>
      </c>
      <c r="J821" s="326">
        <f t="shared" si="459"/>
        <v>42.18</v>
      </c>
      <c r="K821" s="333" t="str">
        <f t="shared" si="467"/>
        <v/>
      </c>
      <c r="L821" s="321" t="str">
        <f t="shared" si="468"/>
        <v/>
      </c>
      <c r="M821" s="321" t="str">
        <f t="shared" si="469"/>
        <v/>
      </c>
      <c r="N821" s="326" t="str">
        <f t="shared" si="470"/>
        <v/>
      </c>
      <c r="O821" s="326" t="str">
        <f t="shared" si="471"/>
        <v/>
      </c>
      <c r="P821" s="330"/>
      <c r="Q821" s="326"/>
      <c r="R821" s="276" t="str">
        <f>IF(H821&gt;0, rate1(1,$L$52,$L$51,$L$54,L821,$L$53,$L$50,P821),"")</f>
        <v/>
      </c>
      <c r="S821" s="321"/>
      <c r="T821" s="321"/>
      <c r="U821" s="326"/>
      <c r="V821" s="334"/>
      <c r="W821" s="326"/>
      <c r="X821" s="326"/>
      <c r="Y821" s="326"/>
      <c r="Z821" s="107" t="str">
        <f>IF(H821&gt;0, rate1(1,$L$52,$L$51,$L$54,U821,$L$53,$L$50,Y821),"")</f>
        <v/>
      </c>
      <c r="AA821" s="334" t="str">
        <f t="shared" si="472"/>
        <v/>
      </c>
      <c r="AB821" s="334" t="str">
        <f t="shared" si="473"/>
        <v/>
      </c>
      <c r="AC821" s="326" t="str">
        <f t="shared" si="474"/>
        <v/>
      </c>
      <c r="AD821" s="326" t="str">
        <f t="shared" si="475"/>
        <v/>
      </c>
      <c r="AE821" s="326" t="str">
        <f t="shared" si="476"/>
        <v/>
      </c>
      <c r="AF821" s="326" t="str">
        <f t="shared" si="477"/>
        <v/>
      </c>
      <c r="AG821" s="326" t="str">
        <f t="shared" si="478"/>
        <v/>
      </c>
      <c r="AH821" s="326" t="str">
        <f t="shared" si="479"/>
        <v/>
      </c>
      <c r="AI821" s="326" t="str">
        <f t="shared" si="480"/>
        <v/>
      </c>
      <c r="AJ821" s="326" t="str">
        <f t="shared" si="481"/>
        <v/>
      </c>
      <c r="AK821" s="335" t="str">
        <f t="shared" si="482"/>
        <v/>
      </c>
      <c r="AL821" s="41" t="str">
        <f t="shared" si="483"/>
        <v/>
      </c>
      <c r="AM821" s="8" t="e" cm="1">
        <f t="array" ref="AM821">Balance($B$8,$B$11,$B$12,$H$7,B821,AK821,AL821)</f>
        <v>#VALUE!</v>
      </c>
      <c r="AN821" s="8" t="e" cm="1">
        <f t="array" ref="AN821">getStorageByWaterLevel(B820)</f>
        <v>#VALUE!</v>
      </c>
    </row>
    <row r="822" spans="2:40" x14ac:dyDescent="0.25">
      <c r="B822" s="326" t="str">
        <f t="shared" si="461"/>
        <v/>
      </c>
      <c r="C822" s="326" t="str">
        <f t="shared" si="462"/>
        <v/>
      </c>
      <c r="D822" s="326" t="str">
        <f t="shared" si="463"/>
        <v/>
      </c>
      <c r="E822" s="326" t="str">
        <f t="shared" si="460"/>
        <v xml:space="preserve"> </v>
      </c>
      <c r="F822" s="326" t="str">
        <f t="shared" si="464"/>
        <v/>
      </c>
      <c r="G822" s="326" t="str">
        <f t="shared" si="465"/>
        <v/>
      </c>
      <c r="H822" s="311"/>
      <c r="I822" s="326" t="str">
        <f t="shared" si="466"/>
        <v/>
      </c>
      <c r="J822" s="326">
        <f t="shared" si="459"/>
        <v>42.18</v>
      </c>
      <c r="K822" s="333" t="str">
        <f t="shared" si="467"/>
        <v/>
      </c>
      <c r="L822" s="321" t="str">
        <f t="shared" si="468"/>
        <v/>
      </c>
      <c r="M822" s="321" t="str">
        <f t="shared" si="469"/>
        <v/>
      </c>
      <c r="N822" s="326" t="str">
        <f t="shared" si="470"/>
        <v/>
      </c>
      <c r="O822" s="326" t="str">
        <f t="shared" si="471"/>
        <v/>
      </c>
      <c r="P822" s="330"/>
      <c r="Q822" s="326"/>
      <c r="R822" s="276" t="str">
        <f>IF(H822&gt;0, rate1(1,$L$52,$L$51,$L$54,L822,$L$53,$L$50,P822),"")</f>
        <v/>
      </c>
      <c r="S822" s="321"/>
      <c r="T822" s="321"/>
      <c r="U822" s="326"/>
      <c r="V822" s="334"/>
      <c r="W822" s="326"/>
      <c r="X822" s="326"/>
      <c r="Y822" s="326"/>
      <c r="Z822" s="107" t="str">
        <f>IF(H822&gt;0, rate1(1,$L$52,$L$51,$L$54,U822,$L$53,$L$50,Y822),"")</f>
        <v/>
      </c>
      <c r="AA822" s="334" t="str">
        <f t="shared" si="472"/>
        <v/>
      </c>
      <c r="AB822" s="334" t="str">
        <f t="shared" si="473"/>
        <v/>
      </c>
      <c r="AC822" s="326" t="str">
        <f t="shared" si="474"/>
        <v/>
      </c>
      <c r="AD822" s="326" t="str">
        <f t="shared" si="475"/>
        <v/>
      </c>
      <c r="AE822" s="326" t="str">
        <f t="shared" si="476"/>
        <v/>
      </c>
      <c r="AF822" s="326" t="str">
        <f t="shared" si="477"/>
        <v/>
      </c>
      <c r="AG822" s="326" t="str">
        <f t="shared" si="478"/>
        <v/>
      </c>
      <c r="AH822" s="326" t="str">
        <f t="shared" si="479"/>
        <v/>
      </c>
      <c r="AI822" s="326" t="str">
        <f t="shared" si="480"/>
        <v/>
      </c>
      <c r="AJ822" s="326" t="str">
        <f t="shared" si="481"/>
        <v/>
      </c>
      <c r="AK822" s="335" t="str">
        <f t="shared" si="482"/>
        <v/>
      </c>
      <c r="AL822" s="41" t="str">
        <f t="shared" si="483"/>
        <v/>
      </c>
      <c r="AM822" s="8" t="e" cm="1">
        <f t="array" ref="AM822">Balance($B$8,$B$11,$B$12,$H$7,B822,AK822,AL822)</f>
        <v>#VALUE!</v>
      </c>
      <c r="AN822" s="8" t="e" cm="1">
        <f t="array" ref="AN822">getStorageByWaterLevel(B821)</f>
        <v>#VALUE!</v>
      </c>
    </row>
    <row r="823" spans="2:40" x14ac:dyDescent="0.25">
      <c r="B823" s="326" t="str">
        <f t="shared" si="461"/>
        <v/>
      </c>
      <c r="C823" s="326" t="str">
        <f t="shared" si="462"/>
        <v/>
      </c>
      <c r="D823" s="326" t="str">
        <f t="shared" si="463"/>
        <v/>
      </c>
      <c r="E823" s="326" t="str">
        <f t="shared" si="460"/>
        <v xml:space="preserve"> </v>
      </c>
      <c r="F823" s="326" t="str">
        <f t="shared" si="464"/>
        <v/>
      </c>
      <c r="G823" s="326" t="str">
        <f t="shared" si="465"/>
        <v/>
      </c>
      <c r="H823" s="311"/>
      <c r="I823" s="326" t="str">
        <f t="shared" si="466"/>
        <v/>
      </c>
      <c r="J823" s="326">
        <f t="shared" si="459"/>
        <v>42.18</v>
      </c>
      <c r="K823" s="333" t="str">
        <f t="shared" si="467"/>
        <v/>
      </c>
      <c r="L823" s="321" t="str">
        <f t="shared" si="468"/>
        <v/>
      </c>
      <c r="M823" s="321" t="str">
        <f t="shared" si="469"/>
        <v/>
      </c>
      <c r="N823" s="326" t="str">
        <f t="shared" si="470"/>
        <v/>
      </c>
      <c r="O823" s="326" t="str">
        <f t="shared" si="471"/>
        <v/>
      </c>
      <c r="P823" s="330"/>
      <c r="Q823" s="326"/>
      <c r="R823" s="276" t="str">
        <f>IF(H823&gt;0, rate1(1,$L$52,$L$51,$L$54,L823,$L$53,$L$50,P823),"")</f>
        <v/>
      </c>
      <c r="S823" s="321"/>
      <c r="T823" s="321"/>
      <c r="U823" s="326"/>
      <c r="V823" s="334"/>
      <c r="W823" s="326"/>
      <c r="X823" s="326"/>
      <c r="Y823" s="326"/>
      <c r="Z823" s="107" t="str">
        <f>IF(H823&gt;0, rate1(1,$L$52,$L$51,$L$54,U823,$L$53,$L$50,Y823),"")</f>
        <v/>
      </c>
      <c r="AA823" s="334" t="str">
        <f t="shared" si="472"/>
        <v/>
      </c>
      <c r="AB823" s="334" t="str">
        <f t="shared" si="473"/>
        <v/>
      </c>
      <c r="AC823" s="326" t="str">
        <f t="shared" si="474"/>
        <v/>
      </c>
      <c r="AD823" s="326" t="str">
        <f t="shared" si="475"/>
        <v/>
      </c>
      <c r="AE823" s="326" t="str">
        <f t="shared" si="476"/>
        <v/>
      </c>
      <c r="AF823" s="326" t="str">
        <f t="shared" si="477"/>
        <v/>
      </c>
      <c r="AG823" s="326" t="str">
        <f t="shared" si="478"/>
        <v/>
      </c>
      <c r="AH823" s="326" t="str">
        <f t="shared" si="479"/>
        <v/>
      </c>
      <c r="AI823" s="326" t="str">
        <f t="shared" si="480"/>
        <v/>
      </c>
      <c r="AJ823" s="326" t="str">
        <f t="shared" si="481"/>
        <v/>
      </c>
      <c r="AK823" s="335" t="str">
        <f t="shared" si="482"/>
        <v/>
      </c>
      <c r="AL823" s="41" t="str">
        <f t="shared" si="483"/>
        <v/>
      </c>
      <c r="AM823" s="8" t="e" cm="1">
        <f t="array" ref="AM823">Balance($B$8,$B$11,$B$12,$H$7,B823,AK823,AL823)</f>
        <v>#VALUE!</v>
      </c>
      <c r="AN823" s="8" t="e" cm="1">
        <f t="array" ref="AN823">getStorageByWaterLevel(B822)</f>
        <v>#VALUE!</v>
      </c>
    </row>
    <row r="824" spans="2:40" x14ac:dyDescent="0.25">
      <c r="B824" s="326" t="str">
        <f t="shared" si="461"/>
        <v/>
      </c>
      <c r="C824" s="326" t="str">
        <f t="shared" si="462"/>
        <v/>
      </c>
      <c r="D824" s="326" t="str">
        <f t="shared" si="463"/>
        <v/>
      </c>
      <c r="E824" s="326" t="str">
        <f t="shared" si="460"/>
        <v xml:space="preserve"> </v>
      </c>
      <c r="F824" s="326" t="str">
        <f t="shared" si="464"/>
        <v/>
      </c>
      <c r="G824" s="326" t="str">
        <f t="shared" si="465"/>
        <v/>
      </c>
      <c r="H824" s="311"/>
      <c r="I824" s="326" t="str">
        <f t="shared" si="466"/>
        <v/>
      </c>
      <c r="J824" s="326">
        <f t="shared" si="459"/>
        <v>42.18</v>
      </c>
      <c r="K824" s="333" t="str">
        <f t="shared" si="467"/>
        <v/>
      </c>
      <c r="L824" s="321" t="str">
        <f t="shared" si="468"/>
        <v/>
      </c>
      <c r="M824" s="321" t="str">
        <f t="shared" si="469"/>
        <v/>
      </c>
      <c r="N824" s="326" t="str">
        <f t="shared" si="470"/>
        <v/>
      </c>
      <c r="O824" s="326" t="str">
        <f t="shared" si="471"/>
        <v/>
      </c>
      <c r="P824" s="330"/>
      <c r="Q824" s="326"/>
      <c r="R824" s="276" t="str">
        <f>IF(H824&gt;0, rate1(1,$L$52,$L$51,$L$54,L824,$L$53,$L$50,P824),"")</f>
        <v/>
      </c>
      <c r="S824" s="321"/>
      <c r="T824" s="321"/>
      <c r="U824" s="326"/>
      <c r="V824" s="334"/>
      <c r="W824" s="326"/>
      <c r="X824" s="326"/>
      <c r="Y824" s="326"/>
      <c r="Z824" s="107" t="str">
        <f>IF(H824&gt;0, rate1(1,$L$52,$L$51,$L$54,U824,$L$53,$L$50,Y824),"")</f>
        <v/>
      </c>
      <c r="AA824" s="334" t="str">
        <f t="shared" si="472"/>
        <v/>
      </c>
      <c r="AB824" s="334" t="str">
        <f t="shared" si="473"/>
        <v/>
      </c>
      <c r="AC824" s="326" t="str">
        <f t="shared" si="474"/>
        <v/>
      </c>
      <c r="AD824" s="326" t="str">
        <f t="shared" si="475"/>
        <v/>
      </c>
      <c r="AE824" s="326" t="str">
        <f t="shared" si="476"/>
        <v/>
      </c>
      <c r="AF824" s="326" t="str">
        <f t="shared" si="477"/>
        <v/>
      </c>
      <c r="AG824" s="326" t="str">
        <f t="shared" si="478"/>
        <v/>
      </c>
      <c r="AH824" s="326" t="str">
        <f t="shared" si="479"/>
        <v/>
      </c>
      <c r="AI824" s="326" t="str">
        <f t="shared" si="480"/>
        <v/>
      </c>
      <c r="AJ824" s="326" t="str">
        <f t="shared" si="481"/>
        <v/>
      </c>
      <c r="AK824" s="335" t="str">
        <f t="shared" si="482"/>
        <v/>
      </c>
      <c r="AL824" s="41" t="str">
        <f t="shared" si="483"/>
        <v/>
      </c>
      <c r="AM824" s="8" t="e" cm="1">
        <f t="array" ref="AM824">Balance($B$8,$B$11,$B$12,$H$7,B824,AK824,AL824)</f>
        <v>#VALUE!</v>
      </c>
      <c r="AN824" s="8" t="e" cm="1">
        <f t="array" ref="AN824">getStorageByWaterLevel(B823)</f>
        <v>#VALUE!</v>
      </c>
    </row>
    <row r="825" spans="2:40" x14ac:dyDescent="0.25">
      <c r="B825" s="326" t="str">
        <f t="shared" si="461"/>
        <v/>
      </c>
      <c r="C825" s="326" t="str">
        <f t="shared" si="462"/>
        <v/>
      </c>
      <c r="D825" s="326" t="str">
        <f t="shared" si="463"/>
        <v/>
      </c>
      <c r="E825" s="326" t="str">
        <f t="shared" si="460"/>
        <v xml:space="preserve"> </v>
      </c>
      <c r="F825" s="326" t="str">
        <f t="shared" si="464"/>
        <v/>
      </c>
      <c r="G825" s="326" t="str">
        <f t="shared" si="465"/>
        <v/>
      </c>
      <c r="H825" s="311"/>
      <c r="I825" s="326" t="str">
        <f t="shared" si="466"/>
        <v/>
      </c>
      <c r="J825" s="326">
        <f t="shared" si="459"/>
        <v>42.18</v>
      </c>
      <c r="K825" s="333" t="str">
        <f t="shared" si="467"/>
        <v/>
      </c>
      <c r="L825" s="321" t="str">
        <f t="shared" si="468"/>
        <v/>
      </c>
      <c r="M825" s="321" t="str">
        <f t="shared" si="469"/>
        <v/>
      </c>
      <c r="N825" s="326" t="str">
        <f t="shared" si="470"/>
        <v/>
      </c>
      <c r="O825" s="326" t="str">
        <f t="shared" si="471"/>
        <v/>
      </c>
      <c r="P825" s="330"/>
      <c r="Q825" s="326"/>
      <c r="R825" s="276" t="str">
        <f>IF(H825&gt;0, rate1(1,$L$52,$L$51,$L$54,L825,$L$53,$L$50,P825),"")</f>
        <v/>
      </c>
      <c r="S825" s="321"/>
      <c r="T825" s="321"/>
      <c r="U825" s="326"/>
      <c r="V825" s="334"/>
      <c r="W825" s="326"/>
      <c r="X825" s="326"/>
      <c r="Y825" s="326"/>
      <c r="Z825" s="107" t="str">
        <f>IF(H825&gt;0, rate1(1,$L$52,$L$51,$L$54,U825,$L$53,$L$50,Y825),"")</f>
        <v/>
      </c>
      <c r="AA825" s="334" t="str">
        <f t="shared" si="472"/>
        <v/>
      </c>
      <c r="AB825" s="334" t="str">
        <f t="shared" si="473"/>
        <v/>
      </c>
      <c r="AC825" s="326" t="str">
        <f t="shared" si="474"/>
        <v/>
      </c>
      <c r="AD825" s="326" t="str">
        <f t="shared" si="475"/>
        <v/>
      </c>
      <c r="AE825" s="326" t="str">
        <f t="shared" si="476"/>
        <v/>
      </c>
      <c r="AF825" s="326" t="str">
        <f t="shared" si="477"/>
        <v/>
      </c>
      <c r="AG825" s="326" t="str">
        <f t="shared" si="478"/>
        <v/>
      </c>
      <c r="AH825" s="326" t="str">
        <f t="shared" si="479"/>
        <v/>
      </c>
      <c r="AI825" s="326" t="str">
        <f t="shared" si="480"/>
        <v/>
      </c>
      <c r="AJ825" s="326" t="str">
        <f t="shared" si="481"/>
        <v/>
      </c>
      <c r="AK825" s="335" t="str">
        <f t="shared" si="482"/>
        <v/>
      </c>
      <c r="AL825" s="41" t="str">
        <f t="shared" si="483"/>
        <v/>
      </c>
      <c r="AM825" s="8" t="e" cm="1">
        <f t="array" ref="AM825">Balance($B$8,$B$11,$B$12,$H$7,B825,AK825,AL825)</f>
        <v>#VALUE!</v>
      </c>
      <c r="AN825" s="8" t="e" cm="1">
        <f t="array" ref="AN825">getStorageByWaterLevel(B824)</f>
        <v>#VALUE!</v>
      </c>
    </row>
    <row r="826" spans="2:40" x14ac:dyDescent="0.25">
      <c r="B826" s="326" t="str">
        <f t="shared" si="461"/>
        <v/>
      </c>
      <c r="C826" s="326" t="str">
        <f t="shared" si="462"/>
        <v/>
      </c>
      <c r="D826" s="326" t="str">
        <f t="shared" si="463"/>
        <v/>
      </c>
      <c r="E826" s="326" t="str">
        <f t="shared" si="460"/>
        <v xml:space="preserve"> </v>
      </c>
      <c r="F826" s="326" t="str">
        <f t="shared" si="464"/>
        <v/>
      </c>
      <c r="G826" s="326" t="str">
        <f t="shared" si="465"/>
        <v/>
      </c>
      <c r="H826" s="311"/>
      <c r="I826" s="326" t="str">
        <f t="shared" si="466"/>
        <v/>
      </c>
      <c r="J826" s="326">
        <f t="shared" si="459"/>
        <v>42.18</v>
      </c>
      <c r="K826" s="333" t="str">
        <f t="shared" si="467"/>
        <v/>
      </c>
      <c r="L826" s="321" t="str">
        <f t="shared" si="468"/>
        <v/>
      </c>
      <c r="M826" s="321" t="str">
        <f t="shared" si="469"/>
        <v/>
      </c>
      <c r="N826" s="326" t="str">
        <f t="shared" si="470"/>
        <v/>
      </c>
      <c r="O826" s="326" t="str">
        <f t="shared" si="471"/>
        <v/>
      </c>
      <c r="P826" s="330"/>
      <c r="Q826" s="326"/>
      <c r="R826" s="276" t="str">
        <f>IF(H826&gt;0, rate1(1,$L$52,$L$51,$L$54,L826,$L$53,$L$50,P826),"")</f>
        <v/>
      </c>
      <c r="S826" s="321"/>
      <c r="T826" s="321"/>
      <c r="U826" s="326"/>
      <c r="V826" s="334"/>
      <c r="W826" s="326"/>
      <c r="X826" s="326"/>
      <c r="Y826" s="326"/>
      <c r="Z826" s="107" t="str">
        <f>IF(H826&gt;0, rate1(1,$L$52,$L$51,$L$54,U826,$L$53,$L$50,Y826),"")</f>
        <v/>
      </c>
      <c r="AA826" s="334" t="str">
        <f t="shared" si="472"/>
        <v/>
      </c>
      <c r="AB826" s="334" t="str">
        <f t="shared" si="473"/>
        <v/>
      </c>
      <c r="AC826" s="326" t="str">
        <f t="shared" si="474"/>
        <v/>
      </c>
      <c r="AD826" s="326" t="str">
        <f t="shared" si="475"/>
        <v/>
      </c>
      <c r="AE826" s="326" t="str">
        <f t="shared" si="476"/>
        <v/>
      </c>
      <c r="AF826" s="326" t="str">
        <f t="shared" si="477"/>
        <v/>
      </c>
      <c r="AG826" s="326" t="str">
        <f t="shared" si="478"/>
        <v/>
      </c>
      <c r="AH826" s="326" t="str">
        <f t="shared" si="479"/>
        <v/>
      </c>
      <c r="AI826" s="326" t="str">
        <f t="shared" si="480"/>
        <v/>
      </c>
      <c r="AJ826" s="326" t="str">
        <f t="shared" si="481"/>
        <v/>
      </c>
      <c r="AK826" s="335" t="str">
        <f t="shared" si="482"/>
        <v/>
      </c>
      <c r="AL826" s="41" t="str">
        <f t="shared" si="483"/>
        <v/>
      </c>
      <c r="AM826" s="8" t="e" cm="1">
        <f t="array" ref="AM826">Balance($B$8,$B$11,$B$12,$H$7,B826,AK826,AL826)</f>
        <v>#VALUE!</v>
      </c>
      <c r="AN826" s="8" t="e" cm="1">
        <f t="array" ref="AN826">getStorageByWaterLevel(B825)</f>
        <v>#VALUE!</v>
      </c>
    </row>
    <row r="827" spans="2:40" x14ac:dyDescent="0.25">
      <c r="B827" s="326" t="str">
        <f t="shared" si="461"/>
        <v/>
      </c>
      <c r="C827" s="326" t="str">
        <f t="shared" si="462"/>
        <v/>
      </c>
      <c r="D827" s="326" t="str">
        <f t="shared" si="463"/>
        <v/>
      </c>
      <c r="E827" s="326" t="str">
        <f t="shared" si="460"/>
        <v xml:space="preserve"> </v>
      </c>
      <c r="F827" s="326" t="str">
        <f t="shared" si="464"/>
        <v/>
      </c>
      <c r="G827" s="326" t="str">
        <f t="shared" si="465"/>
        <v/>
      </c>
      <c r="H827" s="311"/>
      <c r="I827" s="326" t="str">
        <f t="shared" si="466"/>
        <v/>
      </c>
      <c r="J827" s="326">
        <f t="shared" si="459"/>
        <v>42.18</v>
      </c>
      <c r="K827" s="333" t="str">
        <f t="shared" si="467"/>
        <v/>
      </c>
      <c r="L827" s="321" t="str">
        <f t="shared" si="468"/>
        <v/>
      </c>
      <c r="M827" s="321" t="str">
        <f t="shared" si="469"/>
        <v/>
      </c>
      <c r="N827" s="326" t="str">
        <f t="shared" si="470"/>
        <v/>
      </c>
      <c r="O827" s="326" t="str">
        <f t="shared" si="471"/>
        <v/>
      </c>
      <c r="P827" s="330"/>
      <c r="Q827" s="326"/>
      <c r="R827" s="276" t="str">
        <f>IF(H827&gt;0, rate1(1,$L$52,$L$51,$L$54,L827,$L$53,$L$50,P827),"")</f>
        <v/>
      </c>
      <c r="S827" s="321"/>
      <c r="T827" s="321"/>
      <c r="U827" s="326"/>
      <c r="V827" s="334"/>
      <c r="W827" s="326"/>
      <c r="X827" s="326"/>
      <c r="Y827" s="326"/>
      <c r="Z827" s="107" t="str">
        <f>IF(H827&gt;0, rate1(1,$L$52,$L$51,$L$54,U827,$L$53,$L$50,Y827),"")</f>
        <v/>
      </c>
      <c r="AA827" s="334" t="str">
        <f t="shared" si="472"/>
        <v/>
      </c>
      <c r="AB827" s="334" t="str">
        <f t="shared" si="473"/>
        <v/>
      </c>
      <c r="AC827" s="326" t="str">
        <f t="shared" si="474"/>
        <v/>
      </c>
      <c r="AD827" s="326" t="str">
        <f t="shared" si="475"/>
        <v/>
      </c>
      <c r="AE827" s="326" t="str">
        <f t="shared" si="476"/>
        <v/>
      </c>
      <c r="AF827" s="326" t="str">
        <f t="shared" si="477"/>
        <v/>
      </c>
      <c r="AG827" s="326" t="str">
        <f t="shared" si="478"/>
        <v/>
      </c>
      <c r="AH827" s="326" t="str">
        <f t="shared" si="479"/>
        <v/>
      </c>
      <c r="AI827" s="326" t="str">
        <f t="shared" si="480"/>
        <v/>
      </c>
      <c r="AJ827" s="326" t="str">
        <f t="shared" si="481"/>
        <v/>
      </c>
      <c r="AK827" s="335" t="str">
        <f t="shared" si="482"/>
        <v/>
      </c>
      <c r="AL827" s="41" t="str">
        <f t="shared" si="483"/>
        <v/>
      </c>
      <c r="AM827" s="8" t="e" cm="1">
        <f t="array" ref="AM827">Balance($B$8,$B$11,$B$12,$H$7,B827,AK827,AL827)</f>
        <v>#VALUE!</v>
      </c>
      <c r="AN827" s="8" t="e" cm="1">
        <f t="array" ref="AN827">getStorageByWaterLevel(B826)</f>
        <v>#VALUE!</v>
      </c>
    </row>
    <row r="828" spans="2:40" x14ac:dyDescent="0.25">
      <c r="B828" s="326" t="str">
        <f t="shared" si="461"/>
        <v/>
      </c>
      <c r="C828" s="326" t="str">
        <f t="shared" si="462"/>
        <v/>
      </c>
      <c r="D828" s="326" t="str">
        <f t="shared" si="463"/>
        <v/>
      </c>
      <c r="E828" s="326" t="str">
        <f t="shared" si="460"/>
        <v xml:space="preserve"> </v>
      </c>
      <c r="F828" s="326" t="str">
        <f t="shared" si="464"/>
        <v/>
      </c>
      <c r="G828" s="326" t="str">
        <f t="shared" si="465"/>
        <v/>
      </c>
      <c r="H828" s="311"/>
      <c r="I828" s="326" t="str">
        <f t="shared" si="466"/>
        <v/>
      </c>
      <c r="J828" s="326">
        <f t="shared" si="459"/>
        <v>42.18</v>
      </c>
      <c r="K828" s="333" t="str">
        <f t="shared" si="467"/>
        <v/>
      </c>
      <c r="L828" s="321" t="str">
        <f t="shared" si="468"/>
        <v/>
      </c>
      <c r="M828" s="321" t="str">
        <f t="shared" si="469"/>
        <v/>
      </c>
      <c r="N828" s="326" t="str">
        <f t="shared" si="470"/>
        <v/>
      </c>
      <c r="O828" s="326" t="str">
        <f t="shared" si="471"/>
        <v/>
      </c>
      <c r="P828" s="330"/>
      <c r="Q828" s="326"/>
      <c r="R828" s="276" t="str">
        <f>IF(H828&gt;0, rate1(1,$L$52,$L$51,$L$54,L828,$L$53,$L$50,P828),"")</f>
        <v/>
      </c>
      <c r="S828" s="321"/>
      <c r="T828" s="321"/>
      <c r="U828" s="326"/>
      <c r="V828" s="334"/>
      <c r="W828" s="326"/>
      <c r="X828" s="326"/>
      <c r="Y828" s="326"/>
      <c r="Z828" s="107" t="str">
        <f>IF(H828&gt;0, rate1(1,$L$52,$L$51,$L$54,U828,$L$53,$L$50,Y828),"")</f>
        <v/>
      </c>
      <c r="AA828" s="334" t="str">
        <f t="shared" si="472"/>
        <v/>
      </c>
      <c r="AB828" s="334" t="str">
        <f t="shared" si="473"/>
        <v/>
      </c>
      <c r="AC828" s="326" t="str">
        <f t="shared" si="474"/>
        <v/>
      </c>
      <c r="AD828" s="326" t="str">
        <f t="shared" si="475"/>
        <v/>
      </c>
      <c r="AE828" s="326" t="str">
        <f t="shared" si="476"/>
        <v/>
      </c>
      <c r="AF828" s="326" t="str">
        <f t="shared" si="477"/>
        <v/>
      </c>
      <c r="AG828" s="326" t="str">
        <f t="shared" si="478"/>
        <v/>
      </c>
      <c r="AH828" s="326" t="str">
        <f t="shared" si="479"/>
        <v/>
      </c>
      <c r="AI828" s="326" t="str">
        <f t="shared" si="480"/>
        <v/>
      </c>
      <c r="AJ828" s="326" t="str">
        <f t="shared" si="481"/>
        <v/>
      </c>
      <c r="AK828" s="335" t="str">
        <f t="shared" si="482"/>
        <v/>
      </c>
      <c r="AL828" s="41" t="str">
        <f t="shared" si="483"/>
        <v/>
      </c>
      <c r="AM828" s="8" t="e" cm="1">
        <f t="array" ref="AM828">Balance($B$8,$B$11,$B$12,$H$7,B828,AK828,AL828)</f>
        <v>#VALUE!</v>
      </c>
      <c r="AN828" s="8" t="e" cm="1">
        <f t="array" ref="AN828">getStorageByWaterLevel(B827)</f>
        <v>#VALUE!</v>
      </c>
    </row>
    <row r="829" spans="2:40" x14ac:dyDescent="0.25">
      <c r="B829" s="326" t="str">
        <f t="shared" si="461"/>
        <v/>
      </c>
      <c r="C829" s="326" t="str">
        <f t="shared" si="462"/>
        <v/>
      </c>
      <c r="D829" s="326" t="str">
        <f t="shared" si="463"/>
        <v/>
      </c>
      <c r="E829" s="326" t="str">
        <f t="shared" si="460"/>
        <v xml:space="preserve"> </v>
      </c>
      <c r="F829" s="326" t="str">
        <f t="shared" si="464"/>
        <v/>
      </c>
      <c r="G829" s="326" t="str">
        <f t="shared" si="465"/>
        <v/>
      </c>
      <c r="H829" s="311"/>
      <c r="I829" s="326" t="str">
        <f t="shared" si="466"/>
        <v/>
      </c>
      <c r="J829" s="326">
        <f t="shared" si="459"/>
        <v>42.18</v>
      </c>
      <c r="K829" s="333" t="str">
        <f t="shared" si="467"/>
        <v/>
      </c>
      <c r="L829" s="321" t="str">
        <f t="shared" si="468"/>
        <v/>
      </c>
      <c r="M829" s="321" t="str">
        <f t="shared" si="469"/>
        <v/>
      </c>
      <c r="N829" s="326" t="str">
        <f t="shared" si="470"/>
        <v/>
      </c>
      <c r="O829" s="326" t="str">
        <f t="shared" si="471"/>
        <v/>
      </c>
      <c r="P829" s="330"/>
      <c r="Q829" s="326"/>
      <c r="R829" s="276" t="str">
        <f>IF(H829&gt;0, rate1(1,$L$52,$L$51,$L$54,L829,$L$53,$L$50,P829),"")</f>
        <v/>
      </c>
      <c r="S829" s="321"/>
      <c r="T829" s="321"/>
      <c r="U829" s="326"/>
      <c r="V829" s="334"/>
      <c r="W829" s="326"/>
      <c r="X829" s="326"/>
      <c r="Y829" s="326"/>
      <c r="Z829" s="107" t="str">
        <f>IF(H829&gt;0, rate1(1,$L$52,$L$51,$L$54,U829,$L$53,$L$50,Y829),"")</f>
        <v/>
      </c>
      <c r="AA829" s="334" t="str">
        <f t="shared" si="472"/>
        <v/>
      </c>
      <c r="AB829" s="334" t="str">
        <f t="shared" si="473"/>
        <v/>
      </c>
      <c r="AC829" s="326" t="str">
        <f t="shared" si="474"/>
        <v/>
      </c>
      <c r="AD829" s="326" t="str">
        <f t="shared" si="475"/>
        <v/>
      </c>
      <c r="AE829" s="326" t="str">
        <f t="shared" si="476"/>
        <v/>
      </c>
      <c r="AF829" s="326" t="str">
        <f t="shared" si="477"/>
        <v/>
      </c>
      <c r="AG829" s="326" t="str">
        <f t="shared" si="478"/>
        <v/>
      </c>
      <c r="AH829" s="326" t="str">
        <f t="shared" si="479"/>
        <v/>
      </c>
      <c r="AI829" s="326" t="str">
        <f t="shared" si="480"/>
        <v/>
      </c>
      <c r="AJ829" s="326" t="str">
        <f t="shared" si="481"/>
        <v/>
      </c>
      <c r="AK829" s="335" t="str">
        <f t="shared" si="482"/>
        <v/>
      </c>
      <c r="AL829" s="41" t="str">
        <f t="shared" si="483"/>
        <v/>
      </c>
      <c r="AM829" s="8" t="e" cm="1">
        <f t="array" ref="AM829">Balance($B$8,$B$11,$B$12,$H$7,B829,AK829,AL829)</f>
        <v>#VALUE!</v>
      </c>
      <c r="AN829" s="8" t="e" cm="1">
        <f t="array" ref="AN829">getStorageByWaterLevel(B828)</f>
        <v>#VALUE!</v>
      </c>
    </row>
    <row r="830" spans="2:40" x14ac:dyDescent="0.25">
      <c r="B830" s="326" t="str">
        <f t="shared" si="461"/>
        <v/>
      </c>
      <c r="C830" s="326" t="str">
        <f t="shared" si="462"/>
        <v/>
      </c>
      <c r="D830" s="326" t="str">
        <f t="shared" si="463"/>
        <v/>
      </c>
      <c r="E830" s="326" t="str">
        <f t="shared" si="460"/>
        <v xml:space="preserve"> </v>
      </c>
      <c r="F830" s="326" t="str">
        <f t="shared" si="464"/>
        <v/>
      </c>
      <c r="G830" s="326" t="str">
        <f t="shared" si="465"/>
        <v/>
      </c>
      <c r="H830" s="311"/>
      <c r="I830" s="326" t="str">
        <f t="shared" si="466"/>
        <v/>
      </c>
      <c r="J830" s="326">
        <f t="shared" ref="J830:J893" si="484">$B$7</f>
        <v>42.18</v>
      </c>
      <c r="K830" s="333" t="str">
        <f t="shared" si="467"/>
        <v/>
      </c>
      <c r="L830" s="321" t="str">
        <f t="shared" si="468"/>
        <v/>
      </c>
      <c r="M830" s="321" t="str">
        <f t="shared" si="469"/>
        <v/>
      </c>
      <c r="N830" s="326" t="str">
        <f t="shared" si="470"/>
        <v/>
      </c>
      <c r="O830" s="326" t="str">
        <f t="shared" si="471"/>
        <v/>
      </c>
      <c r="P830" s="330"/>
      <c r="Q830" s="326"/>
      <c r="R830" s="276" t="str">
        <f>IF(H830&gt;0, rate1(1,$L$52,$L$51,$L$54,L830,$L$53,$L$50,P830),"")</f>
        <v/>
      </c>
      <c r="S830" s="321"/>
      <c r="T830" s="321"/>
      <c r="U830" s="326"/>
      <c r="V830" s="334"/>
      <c r="W830" s="326"/>
      <c r="X830" s="326"/>
      <c r="Y830" s="326"/>
      <c r="Z830" s="107" t="str">
        <f>IF(H830&gt;0, rate1(1,$L$52,$L$51,$L$54,U830,$L$53,$L$50,Y830),"")</f>
        <v/>
      </c>
      <c r="AA830" s="334" t="str">
        <f t="shared" si="472"/>
        <v/>
      </c>
      <c r="AB830" s="334" t="str">
        <f t="shared" si="473"/>
        <v/>
      </c>
      <c r="AC830" s="326" t="str">
        <f t="shared" si="474"/>
        <v/>
      </c>
      <c r="AD830" s="326" t="str">
        <f t="shared" si="475"/>
        <v/>
      </c>
      <c r="AE830" s="326" t="str">
        <f t="shared" si="476"/>
        <v/>
      </c>
      <c r="AF830" s="326" t="str">
        <f t="shared" si="477"/>
        <v/>
      </c>
      <c r="AG830" s="326" t="str">
        <f t="shared" si="478"/>
        <v/>
      </c>
      <c r="AH830" s="326" t="str">
        <f t="shared" si="479"/>
        <v/>
      </c>
      <c r="AI830" s="326" t="str">
        <f t="shared" si="480"/>
        <v/>
      </c>
      <c r="AJ830" s="326" t="str">
        <f t="shared" si="481"/>
        <v/>
      </c>
      <c r="AK830" s="335" t="str">
        <f t="shared" si="482"/>
        <v/>
      </c>
      <c r="AL830" s="41" t="str">
        <f t="shared" si="483"/>
        <v/>
      </c>
      <c r="AM830" s="8" t="e" cm="1">
        <f t="array" ref="AM830">Balance($B$8,$B$11,$B$12,$H$7,B830,AK830,AL830)</f>
        <v>#VALUE!</v>
      </c>
      <c r="AN830" s="8" t="e" cm="1">
        <f t="array" ref="AN830">getStorageByWaterLevel(B829)</f>
        <v>#VALUE!</v>
      </c>
    </row>
    <row r="831" spans="2:40" x14ac:dyDescent="0.25">
      <c r="B831" s="326" t="str">
        <f t="shared" si="461"/>
        <v/>
      </c>
      <c r="C831" s="326" t="str">
        <f t="shared" si="462"/>
        <v/>
      </c>
      <c r="D831" s="326" t="str">
        <f t="shared" si="463"/>
        <v/>
      </c>
      <c r="E831" s="326" t="str">
        <f t="shared" ref="E831:E894" si="485">IF(H831&gt;0,IF(AND(C831&lt;$B$6,C831&gt;$K$12),bb2wang($B$6,$K$12,C831,$H$8,$H$9,I831,$H$10,$H$11,$K$10,$K$11,$H$13),E830)," ")</f>
        <v xml:space="preserve"> </v>
      </c>
      <c r="F831" s="326" t="str">
        <f t="shared" si="464"/>
        <v/>
      </c>
      <c r="G831" s="326" t="str">
        <f t="shared" si="465"/>
        <v/>
      </c>
      <c r="H831" s="311"/>
      <c r="I831" s="326" t="str">
        <f t="shared" si="466"/>
        <v/>
      </c>
      <c r="J831" s="326">
        <f t="shared" si="484"/>
        <v>42.18</v>
      </c>
      <c r="K831" s="333" t="str">
        <f t="shared" si="467"/>
        <v/>
      </c>
      <c r="L831" s="321" t="str">
        <f t="shared" si="468"/>
        <v/>
      </c>
      <c r="M831" s="321" t="str">
        <f t="shared" si="469"/>
        <v/>
      </c>
      <c r="N831" s="326" t="str">
        <f t="shared" si="470"/>
        <v/>
      </c>
      <c r="O831" s="326" t="str">
        <f t="shared" si="471"/>
        <v/>
      </c>
      <c r="P831" s="330"/>
      <c r="Q831" s="326"/>
      <c r="R831" s="276" t="str">
        <f>IF(H831&gt;0, rate1(1,$L$52,$L$51,$L$54,L831,$L$53,$L$50,P831),"")</f>
        <v/>
      </c>
      <c r="S831" s="321"/>
      <c r="T831" s="321"/>
      <c r="U831" s="326"/>
      <c r="V831" s="334"/>
      <c r="W831" s="326"/>
      <c r="X831" s="326"/>
      <c r="Y831" s="326"/>
      <c r="Z831" s="107" t="str">
        <f>IF(H831&gt;0, rate1(1,$L$52,$L$51,$L$54,U831,$L$53,$L$50,Y831),"")</f>
        <v/>
      </c>
      <c r="AA831" s="334" t="str">
        <f t="shared" si="472"/>
        <v/>
      </c>
      <c r="AB831" s="334" t="str">
        <f t="shared" si="473"/>
        <v/>
      </c>
      <c r="AC831" s="326" t="str">
        <f t="shared" si="474"/>
        <v/>
      </c>
      <c r="AD831" s="326" t="str">
        <f t="shared" si="475"/>
        <v/>
      </c>
      <c r="AE831" s="326" t="str">
        <f t="shared" si="476"/>
        <v/>
      </c>
      <c r="AF831" s="326" t="str">
        <f t="shared" si="477"/>
        <v/>
      </c>
      <c r="AG831" s="326" t="str">
        <f t="shared" si="478"/>
        <v/>
      </c>
      <c r="AH831" s="326" t="str">
        <f t="shared" si="479"/>
        <v/>
      </c>
      <c r="AI831" s="326" t="str">
        <f t="shared" si="480"/>
        <v/>
      </c>
      <c r="AJ831" s="326" t="str">
        <f t="shared" si="481"/>
        <v/>
      </c>
      <c r="AK831" s="335" t="str">
        <f t="shared" si="482"/>
        <v/>
      </c>
      <c r="AL831" s="41" t="str">
        <f t="shared" si="483"/>
        <v/>
      </c>
      <c r="AM831" s="8" t="e" cm="1">
        <f t="array" ref="AM831">Balance($B$8,$B$11,$B$12,$H$7,B831,AK831,AL831)</f>
        <v>#VALUE!</v>
      </c>
      <c r="AN831" s="8" t="e" cm="1">
        <f t="array" ref="AN831">getStorageByWaterLevel(B830)</f>
        <v>#VALUE!</v>
      </c>
    </row>
    <row r="832" spans="2:40" x14ac:dyDescent="0.25">
      <c r="B832" s="326" t="str">
        <f t="shared" ref="B832:B895" si="486">IF(H832&gt;0, AF831,"")</f>
        <v/>
      </c>
      <c r="C832" s="326" t="str">
        <f t="shared" ref="C832:C895" si="487">IF(H832&gt;0, AG831,"")</f>
        <v/>
      </c>
      <c r="D832" s="326" t="str">
        <f t="shared" ref="D832:D895" si="488">IF(H832&gt;0, AH831,"")</f>
        <v/>
      </c>
      <c r="E832" s="326" t="str">
        <f t="shared" si="485"/>
        <v xml:space="preserve"> </v>
      </c>
      <c r="F832" s="326" t="str">
        <f t="shared" ref="F832:F895" si="489">IF(H832&gt;0, (E832+E831)/2,"")</f>
        <v/>
      </c>
      <c r="G832" s="326" t="str">
        <f t="shared" ref="G832:G895" si="490">IF(H832&gt;0, F832*$S$53*$C$55*(B832-C832+N832)^1.5,"")</f>
        <v/>
      </c>
      <c r="H832" s="311"/>
      <c r="I832" s="326" t="str">
        <f t="shared" ref="I832:I895" si="491">IF(H832&gt;0, (B832-C832)*B$19,"")</f>
        <v/>
      </c>
      <c r="J832" s="326">
        <f t="shared" si="484"/>
        <v>42.18</v>
      </c>
      <c r="K832" s="333" t="str">
        <f t="shared" ref="K832:K895" si="492">IF(H832&gt;0, IF((1-S831-0.015)&gt;0,1,-1),"")</f>
        <v/>
      </c>
      <c r="L832" s="321" t="str">
        <f t="shared" ref="L832:L895" si="493">IF(H832&gt;0, D832+K832*H832,"")</f>
        <v/>
      </c>
      <c r="M832" s="321" t="str">
        <f t="shared" ref="M832:M895" si="494">IF(H832&gt;0, (D832+L832)/2,"")</f>
        <v/>
      </c>
      <c r="N832" s="326" t="str">
        <f t="shared" ref="N832:N895" si="495">IF(H832&gt;0, 2*($P$53*M832/$S$52/$S$51)^2-(B832-C832)*2,"")</f>
        <v/>
      </c>
      <c r="O832" s="326" t="str">
        <f t="shared" ref="O832:O895" si="496">IF(H832&gt;0, WH(B832,$F$51,$F$52,$F$53),"")</f>
        <v/>
      </c>
      <c r="P832" s="330"/>
      <c r="Q832" s="326"/>
      <c r="R832" s="276" t="str">
        <f>IF(H832&gt;0, rate1(1,$L$52,$L$51,$L$54,L832,$L$53,$L$50,P832),"")</f>
        <v/>
      </c>
      <c r="S832" s="321"/>
      <c r="T832" s="321"/>
      <c r="U832" s="326"/>
      <c r="V832" s="334"/>
      <c r="W832" s="326"/>
      <c r="X832" s="326"/>
      <c r="Y832" s="326"/>
      <c r="Z832" s="107" t="str">
        <f>IF(H832&gt;0, rate1(1,$L$52,$L$51,$L$54,U832,$L$53,$L$50,Y832),"")</f>
        <v/>
      </c>
      <c r="AA832" s="334" t="str">
        <f t="shared" ref="AA832:AA895" si="497">IF(H832&gt;0, X832/O832/Z832,"")</f>
        <v/>
      </c>
      <c r="AB832" s="334" t="str">
        <f t="shared" ref="AB832:AB895" si="498">IF(H832&gt;0, W832/(1-AA832),"")</f>
        <v/>
      </c>
      <c r="AC832" s="326" t="str">
        <f t="shared" ref="AC832:AC895" si="499">IF(H832&gt;0, delta_z(N832,S832,H832,AE831,AB832),"")</f>
        <v/>
      </c>
      <c r="AD832" s="326" t="str">
        <f t="shared" ref="AD832:AD895" si="500">IF(H832&gt;0, H832/AC832*K832,"")</f>
        <v/>
      </c>
      <c r="AE832" s="326" t="str">
        <f t="shared" ref="AE832:AE895" si="501">IF(H832&gt;0, (AD832-AD831)/(AC832+AC831)*2,"")</f>
        <v/>
      </c>
      <c r="AF832" s="326" t="str">
        <f t="shared" ref="AF832:AF895" si="502">IF(H832&gt;0, B832-(AC832-N832),"")</f>
        <v/>
      </c>
      <c r="AG832" s="326" t="str">
        <f t="shared" ref="AG832:AG895" si="503">IF(H832&gt;0, C832-AC832,"")</f>
        <v/>
      </c>
      <c r="AH832" s="326" t="str">
        <f t="shared" ref="AH832:AH895" si="504">IF(H832&gt;0, $S$54*$S$53*$C$55*SQRT(AF832-AG832),"")</f>
        <v/>
      </c>
      <c r="AI832" s="326" t="str">
        <f t="shared" ref="AI832:AI895" si="505">IF(H832&gt;0, AC832/R832*1000000,"")</f>
        <v/>
      </c>
      <c r="AJ832" s="326" t="str">
        <f t="shared" ref="AJ832:AJ895" si="506">IF(H832&gt;0, AJ831+AI832/3600,"")</f>
        <v/>
      </c>
      <c r="AK832" s="335" t="str">
        <f t="shared" ref="AK832:AK895" si="507">IF(H832&gt;0, AK831+AI831*G831/1000000,"")</f>
        <v/>
      </c>
      <c r="AL832" s="41" t="str">
        <f t="shared" ref="AL832:AL895" si="508">IF(H832&gt;0, AL831+AI831*J831/1000000,"")</f>
        <v/>
      </c>
      <c r="AM832" s="8" t="e" cm="1">
        <f t="array" ref="AM832">Balance($B$8,$B$11,$B$12,$H$7,B832,AK832,AL832)</f>
        <v>#VALUE!</v>
      </c>
      <c r="AN832" s="8" t="e" cm="1">
        <f t="array" ref="AN832">getStorageByWaterLevel(B831)</f>
        <v>#VALUE!</v>
      </c>
    </row>
    <row r="833" spans="2:40" x14ac:dyDescent="0.25">
      <c r="B833" s="326" t="str">
        <f t="shared" si="486"/>
        <v/>
      </c>
      <c r="C833" s="326" t="str">
        <f t="shared" si="487"/>
        <v/>
      </c>
      <c r="D833" s="326" t="str">
        <f t="shared" si="488"/>
        <v/>
      </c>
      <c r="E833" s="326" t="str">
        <f t="shared" si="485"/>
        <v xml:space="preserve"> </v>
      </c>
      <c r="F833" s="326" t="str">
        <f t="shared" si="489"/>
        <v/>
      </c>
      <c r="G833" s="326" t="str">
        <f t="shared" si="490"/>
        <v/>
      </c>
      <c r="H833" s="311"/>
      <c r="I833" s="326" t="str">
        <f t="shared" si="491"/>
        <v/>
      </c>
      <c r="J833" s="326">
        <f t="shared" si="484"/>
        <v>42.18</v>
      </c>
      <c r="K833" s="333" t="str">
        <f t="shared" si="492"/>
        <v/>
      </c>
      <c r="L833" s="321" t="str">
        <f t="shared" si="493"/>
        <v/>
      </c>
      <c r="M833" s="321" t="str">
        <f t="shared" si="494"/>
        <v/>
      </c>
      <c r="N833" s="326" t="str">
        <f t="shared" si="495"/>
        <v/>
      </c>
      <c r="O833" s="326" t="str">
        <f t="shared" si="496"/>
        <v/>
      </c>
      <c r="P833" s="330"/>
      <c r="Q833" s="326"/>
      <c r="R833" s="276" t="str">
        <f>IF(H833&gt;0, rate1(1,$L$52,$L$51,$L$54,L833,$L$53,$L$50,P833),"")</f>
        <v/>
      </c>
      <c r="S833" s="321"/>
      <c r="T833" s="321"/>
      <c r="U833" s="326"/>
      <c r="V833" s="334"/>
      <c r="W833" s="326"/>
      <c r="X833" s="326"/>
      <c r="Y833" s="326"/>
      <c r="Z833" s="107" t="str">
        <f>IF(H833&gt;0, rate1(1,$L$52,$L$51,$L$54,U833,$L$53,$L$50,Y833),"")</f>
        <v/>
      </c>
      <c r="AA833" s="334" t="str">
        <f t="shared" si="497"/>
        <v/>
      </c>
      <c r="AB833" s="334" t="str">
        <f t="shared" si="498"/>
        <v/>
      </c>
      <c r="AC833" s="326" t="str">
        <f t="shared" si="499"/>
        <v/>
      </c>
      <c r="AD833" s="326" t="str">
        <f t="shared" si="500"/>
        <v/>
      </c>
      <c r="AE833" s="326" t="str">
        <f t="shared" si="501"/>
        <v/>
      </c>
      <c r="AF833" s="326" t="str">
        <f t="shared" si="502"/>
        <v/>
      </c>
      <c r="AG833" s="326" t="str">
        <f t="shared" si="503"/>
        <v/>
      </c>
      <c r="AH833" s="326" t="str">
        <f t="shared" si="504"/>
        <v/>
      </c>
      <c r="AI833" s="326" t="str">
        <f t="shared" si="505"/>
        <v/>
      </c>
      <c r="AJ833" s="326" t="str">
        <f t="shared" si="506"/>
        <v/>
      </c>
      <c r="AK833" s="335" t="str">
        <f t="shared" si="507"/>
        <v/>
      </c>
      <c r="AL833" s="41" t="str">
        <f t="shared" si="508"/>
        <v/>
      </c>
      <c r="AM833" s="8" t="e" cm="1">
        <f t="array" ref="AM833">Balance($B$8,$B$11,$B$12,$H$7,B833,AK833,AL833)</f>
        <v>#VALUE!</v>
      </c>
      <c r="AN833" s="8" t="e" cm="1">
        <f t="array" ref="AN833">getStorageByWaterLevel(B832)</f>
        <v>#VALUE!</v>
      </c>
    </row>
    <row r="834" spans="2:40" x14ac:dyDescent="0.25">
      <c r="B834" s="326" t="str">
        <f t="shared" si="486"/>
        <v/>
      </c>
      <c r="C834" s="326" t="str">
        <f t="shared" si="487"/>
        <v/>
      </c>
      <c r="D834" s="326" t="str">
        <f t="shared" si="488"/>
        <v/>
      </c>
      <c r="E834" s="326" t="str">
        <f t="shared" si="485"/>
        <v xml:space="preserve"> </v>
      </c>
      <c r="F834" s="326" t="str">
        <f t="shared" si="489"/>
        <v/>
      </c>
      <c r="G834" s="326" t="str">
        <f t="shared" si="490"/>
        <v/>
      </c>
      <c r="H834" s="311"/>
      <c r="I834" s="326" t="str">
        <f t="shared" si="491"/>
        <v/>
      </c>
      <c r="J834" s="326">
        <f t="shared" si="484"/>
        <v>42.18</v>
      </c>
      <c r="K834" s="333" t="str">
        <f t="shared" si="492"/>
        <v/>
      </c>
      <c r="L834" s="321" t="str">
        <f t="shared" si="493"/>
        <v/>
      </c>
      <c r="M834" s="321" t="str">
        <f t="shared" si="494"/>
        <v/>
      </c>
      <c r="N834" s="326" t="str">
        <f t="shared" si="495"/>
        <v/>
      </c>
      <c r="O834" s="326" t="str">
        <f t="shared" si="496"/>
        <v/>
      </c>
      <c r="P834" s="330"/>
      <c r="Q834" s="326"/>
      <c r="R834" s="276" t="str">
        <f>IF(H834&gt;0, rate1(1,$L$52,$L$51,$L$54,L834,$L$53,$L$50,P834),"")</f>
        <v/>
      </c>
      <c r="S834" s="321"/>
      <c r="T834" s="321"/>
      <c r="U834" s="326"/>
      <c r="V834" s="334"/>
      <c r="W834" s="326"/>
      <c r="X834" s="326"/>
      <c r="Y834" s="326"/>
      <c r="Z834" s="107" t="str">
        <f>IF(H834&gt;0, rate1(1,$L$52,$L$51,$L$54,U834,$L$53,$L$50,Y834),"")</f>
        <v/>
      </c>
      <c r="AA834" s="334" t="str">
        <f t="shared" si="497"/>
        <v/>
      </c>
      <c r="AB834" s="334" t="str">
        <f t="shared" si="498"/>
        <v/>
      </c>
      <c r="AC834" s="326" t="str">
        <f t="shared" si="499"/>
        <v/>
      </c>
      <c r="AD834" s="326" t="str">
        <f t="shared" si="500"/>
        <v/>
      </c>
      <c r="AE834" s="326" t="str">
        <f t="shared" si="501"/>
        <v/>
      </c>
      <c r="AF834" s="326" t="str">
        <f t="shared" si="502"/>
        <v/>
      </c>
      <c r="AG834" s="326" t="str">
        <f t="shared" si="503"/>
        <v/>
      </c>
      <c r="AH834" s="326" t="str">
        <f t="shared" si="504"/>
        <v/>
      </c>
      <c r="AI834" s="326" t="str">
        <f t="shared" si="505"/>
        <v/>
      </c>
      <c r="AJ834" s="326" t="str">
        <f t="shared" si="506"/>
        <v/>
      </c>
      <c r="AK834" s="335" t="str">
        <f t="shared" si="507"/>
        <v/>
      </c>
      <c r="AL834" s="41" t="str">
        <f t="shared" si="508"/>
        <v/>
      </c>
      <c r="AM834" s="8" t="e" cm="1">
        <f t="array" ref="AM834">Balance($B$8,$B$11,$B$12,$H$7,B834,AK834,AL834)</f>
        <v>#VALUE!</v>
      </c>
      <c r="AN834" s="8" t="e" cm="1">
        <f t="array" ref="AN834">getStorageByWaterLevel(B833)</f>
        <v>#VALUE!</v>
      </c>
    </row>
    <row r="835" spans="2:40" x14ac:dyDescent="0.25">
      <c r="B835" s="326" t="str">
        <f t="shared" si="486"/>
        <v/>
      </c>
      <c r="C835" s="326" t="str">
        <f t="shared" si="487"/>
        <v/>
      </c>
      <c r="D835" s="326" t="str">
        <f t="shared" si="488"/>
        <v/>
      </c>
      <c r="E835" s="326" t="str">
        <f t="shared" si="485"/>
        <v xml:space="preserve"> </v>
      </c>
      <c r="F835" s="326" t="str">
        <f t="shared" si="489"/>
        <v/>
      </c>
      <c r="G835" s="326" t="str">
        <f t="shared" si="490"/>
        <v/>
      </c>
      <c r="H835" s="311"/>
      <c r="I835" s="326" t="str">
        <f t="shared" si="491"/>
        <v/>
      </c>
      <c r="J835" s="326">
        <f t="shared" si="484"/>
        <v>42.18</v>
      </c>
      <c r="K835" s="333" t="str">
        <f t="shared" si="492"/>
        <v/>
      </c>
      <c r="L835" s="321" t="str">
        <f t="shared" si="493"/>
        <v/>
      </c>
      <c r="M835" s="321" t="str">
        <f t="shared" si="494"/>
        <v/>
      </c>
      <c r="N835" s="326" t="str">
        <f t="shared" si="495"/>
        <v/>
      </c>
      <c r="O835" s="326" t="str">
        <f t="shared" si="496"/>
        <v/>
      </c>
      <c r="P835" s="330"/>
      <c r="Q835" s="326"/>
      <c r="R835" s="276" t="str">
        <f>IF(H835&gt;0, rate1(1,$L$52,$L$51,$L$54,L835,$L$53,$L$50,P835),"")</f>
        <v/>
      </c>
      <c r="S835" s="321"/>
      <c r="T835" s="321"/>
      <c r="U835" s="326"/>
      <c r="V835" s="334"/>
      <c r="W835" s="326"/>
      <c r="X835" s="326"/>
      <c r="Y835" s="326"/>
      <c r="Z835" s="107" t="str">
        <f>IF(H835&gt;0, rate1(1,$L$52,$L$51,$L$54,U835,$L$53,$L$50,Y835),"")</f>
        <v/>
      </c>
      <c r="AA835" s="334" t="str">
        <f t="shared" si="497"/>
        <v/>
      </c>
      <c r="AB835" s="334" t="str">
        <f t="shared" si="498"/>
        <v/>
      </c>
      <c r="AC835" s="326" t="str">
        <f t="shared" si="499"/>
        <v/>
      </c>
      <c r="AD835" s="326" t="str">
        <f t="shared" si="500"/>
        <v/>
      </c>
      <c r="AE835" s="326" t="str">
        <f t="shared" si="501"/>
        <v/>
      </c>
      <c r="AF835" s="326" t="str">
        <f t="shared" si="502"/>
        <v/>
      </c>
      <c r="AG835" s="326" t="str">
        <f t="shared" si="503"/>
        <v/>
      </c>
      <c r="AH835" s="326" t="str">
        <f t="shared" si="504"/>
        <v/>
      </c>
      <c r="AI835" s="326" t="str">
        <f t="shared" si="505"/>
        <v/>
      </c>
      <c r="AJ835" s="326" t="str">
        <f t="shared" si="506"/>
        <v/>
      </c>
      <c r="AK835" s="335" t="str">
        <f t="shared" si="507"/>
        <v/>
      </c>
      <c r="AL835" s="41" t="str">
        <f t="shared" si="508"/>
        <v/>
      </c>
      <c r="AM835" s="8" t="e" cm="1">
        <f t="array" ref="AM835">Balance($B$8,$B$11,$B$12,$H$7,B835,AK835,AL835)</f>
        <v>#VALUE!</v>
      </c>
      <c r="AN835" s="8" t="e" cm="1">
        <f t="array" ref="AN835">getStorageByWaterLevel(B834)</f>
        <v>#VALUE!</v>
      </c>
    </row>
    <row r="836" spans="2:40" x14ac:dyDescent="0.25">
      <c r="B836" s="326" t="str">
        <f t="shared" si="486"/>
        <v/>
      </c>
      <c r="C836" s="326" t="str">
        <f t="shared" si="487"/>
        <v/>
      </c>
      <c r="D836" s="326" t="str">
        <f t="shared" si="488"/>
        <v/>
      </c>
      <c r="E836" s="326" t="str">
        <f t="shared" si="485"/>
        <v xml:space="preserve"> </v>
      </c>
      <c r="F836" s="326" t="str">
        <f t="shared" si="489"/>
        <v/>
      </c>
      <c r="G836" s="326" t="str">
        <f t="shared" si="490"/>
        <v/>
      </c>
      <c r="H836" s="311"/>
      <c r="I836" s="326" t="str">
        <f t="shared" si="491"/>
        <v/>
      </c>
      <c r="J836" s="326">
        <f t="shared" si="484"/>
        <v>42.18</v>
      </c>
      <c r="K836" s="333" t="str">
        <f t="shared" si="492"/>
        <v/>
      </c>
      <c r="L836" s="321" t="str">
        <f t="shared" si="493"/>
        <v/>
      </c>
      <c r="M836" s="321" t="str">
        <f t="shared" si="494"/>
        <v/>
      </c>
      <c r="N836" s="326" t="str">
        <f t="shared" si="495"/>
        <v/>
      </c>
      <c r="O836" s="326" t="str">
        <f t="shared" si="496"/>
        <v/>
      </c>
      <c r="P836" s="330"/>
      <c r="Q836" s="326"/>
      <c r="R836" s="276" t="str">
        <f>IF(H836&gt;0, rate1(1,$L$52,$L$51,$L$54,L836,$L$53,$L$50,P836),"")</f>
        <v/>
      </c>
      <c r="S836" s="321"/>
      <c r="T836" s="321"/>
      <c r="U836" s="326"/>
      <c r="V836" s="334"/>
      <c r="W836" s="326"/>
      <c r="X836" s="326"/>
      <c r="Y836" s="326"/>
      <c r="Z836" s="107" t="str">
        <f>IF(H836&gt;0, rate1(1,$L$52,$L$51,$L$54,U836,$L$53,$L$50,Y836),"")</f>
        <v/>
      </c>
      <c r="AA836" s="334" t="str">
        <f t="shared" si="497"/>
        <v/>
      </c>
      <c r="AB836" s="334" t="str">
        <f t="shared" si="498"/>
        <v/>
      </c>
      <c r="AC836" s="326" t="str">
        <f t="shared" si="499"/>
        <v/>
      </c>
      <c r="AD836" s="326" t="str">
        <f t="shared" si="500"/>
        <v/>
      </c>
      <c r="AE836" s="326" t="str">
        <f t="shared" si="501"/>
        <v/>
      </c>
      <c r="AF836" s="326" t="str">
        <f t="shared" si="502"/>
        <v/>
      </c>
      <c r="AG836" s="326" t="str">
        <f t="shared" si="503"/>
        <v/>
      </c>
      <c r="AH836" s="326" t="str">
        <f t="shared" si="504"/>
        <v/>
      </c>
      <c r="AI836" s="326" t="str">
        <f t="shared" si="505"/>
        <v/>
      </c>
      <c r="AJ836" s="326" t="str">
        <f t="shared" si="506"/>
        <v/>
      </c>
      <c r="AK836" s="335" t="str">
        <f t="shared" si="507"/>
        <v/>
      </c>
      <c r="AL836" s="41" t="str">
        <f t="shared" si="508"/>
        <v/>
      </c>
      <c r="AM836" s="8" t="e" cm="1">
        <f t="array" ref="AM836">Balance($B$8,$B$11,$B$12,$H$7,B836,AK836,AL836)</f>
        <v>#VALUE!</v>
      </c>
      <c r="AN836" s="8" t="e" cm="1">
        <f t="array" ref="AN836">getStorageByWaterLevel(B835)</f>
        <v>#VALUE!</v>
      </c>
    </row>
    <row r="837" spans="2:40" x14ac:dyDescent="0.25">
      <c r="B837" s="326" t="str">
        <f t="shared" si="486"/>
        <v/>
      </c>
      <c r="C837" s="326" t="str">
        <f t="shared" si="487"/>
        <v/>
      </c>
      <c r="D837" s="326" t="str">
        <f t="shared" si="488"/>
        <v/>
      </c>
      <c r="E837" s="326" t="str">
        <f t="shared" si="485"/>
        <v xml:space="preserve"> </v>
      </c>
      <c r="F837" s="326" t="str">
        <f t="shared" si="489"/>
        <v/>
      </c>
      <c r="G837" s="326" t="str">
        <f t="shared" si="490"/>
        <v/>
      </c>
      <c r="H837" s="311"/>
      <c r="I837" s="326" t="str">
        <f t="shared" si="491"/>
        <v/>
      </c>
      <c r="J837" s="326">
        <f t="shared" si="484"/>
        <v>42.18</v>
      </c>
      <c r="K837" s="333" t="str">
        <f t="shared" si="492"/>
        <v/>
      </c>
      <c r="L837" s="321" t="str">
        <f t="shared" si="493"/>
        <v/>
      </c>
      <c r="M837" s="321" t="str">
        <f t="shared" si="494"/>
        <v/>
      </c>
      <c r="N837" s="326" t="str">
        <f t="shared" si="495"/>
        <v/>
      </c>
      <c r="O837" s="326" t="str">
        <f t="shared" si="496"/>
        <v/>
      </c>
      <c r="P837" s="330"/>
      <c r="Q837" s="326"/>
      <c r="R837" s="276" t="str">
        <f>IF(H837&gt;0, rate1(1,$L$52,$L$51,$L$54,L837,$L$53,$L$50,P837),"")</f>
        <v/>
      </c>
      <c r="S837" s="321"/>
      <c r="T837" s="321"/>
      <c r="U837" s="326"/>
      <c r="V837" s="334"/>
      <c r="W837" s="326"/>
      <c r="X837" s="326"/>
      <c r="Y837" s="326"/>
      <c r="Z837" s="107" t="str">
        <f>IF(H837&gt;0, rate1(1,$L$52,$L$51,$L$54,U837,$L$53,$L$50,Y837),"")</f>
        <v/>
      </c>
      <c r="AA837" s="334" t="str">
        <f t="shared" si="497"/>
        <v/>
      </c>
      <c r="AB837" s="334" t="str">
        <f t="shared" si="498"/>
        <v/>
      </c>
      <c r="AC837" s="326" t="str">
        <f t="shared" si="499"/>
        <v/>
      </c>
      <c r="AD837" s="326" t="str">
        <f t="shared" si="500"/>
        <v/>
      </c>
      <c r="AE837" s="326" t="str">
        <f t="shared" si="501"/>
        <v/>
      </c>
      <c r="AF837" s="326" t="str">
        <f t="shared" si="502"/>
        <v/>
      </c>
      <c r="AG837" s="326" t="str">
        <f t="shared" si="503"/>
        <v/>
      </c>
      <c r="AH837" s="326" t="str">
        <f t="shared" si="504"/>
        <v/>
      </c>
      <c r="AI837" s="326" t="str">
        <f t="shared" si="505"/>
        <v/>
      </c>
      <c r="AJ837" s="326" t="str">
        <f t="shared" si="506"/>
        <v/>
      </c>
      <c r="AK837" s="335" t="str">
        <f t="shared" si="507"/>
        <v/>
      </c>
      <c r="AL837" s="41" t="str">
        <f t="shared" si="508"/>
        <v/>
      </c>
      <c r="AM837" s="8" t="e" cm="1">
        <f t="array" ref="AM837">Balance($B$8,$B$11,$B$12,$H$7,B837,AK837,AL837)</f>
        <v>#VALUE!</v>
      </c>
      <c r="AN837" s="8" t="e" cm="1">
        <f t="array" ref="AN837">getStorageByWaterLevel(B836)</f>
        <v>#VALUE!</v>
      </c>
    </row>
    <row r="838" spans="2:40" x14ac:dyDescent="0.25">
      <c r="B838" s="326" t="str">
        <f t="shared" si="486"/>
        <v/>
      </c>
      <c r="C838" s="326" t="str">
        <f t="shared" si="487"/>
        <v/>
      </c>
      <c r="D838" s="326" t="str">
        <f t="shared" si="488"/>
        <v/>
      </c>
      <c r="E838" s="326" t="str">
        <f t="shared" si="485"/>
        <v xml:space="preserve"> </v>
      </c>
      <c r="F838" s="326" t="str">
        <f t="shared" si="489"/>
        <v/>
      </c>
      <c r="G838" s="326" t="str">
        <f t="shared" si="490"/>
        <v/>
      </c>
      <c r="H838" s="311"/>
      <c r="I838" s="326" t="str">
        <f t="shared" si="491"/>
        <v/>
      </c>
      <c r="J838" s="326">
        <f t="shared" si="484"/>
        <v>42.18</v>
      </c>
      <c r="K838" s="333" t="str">
        <f t="shared" si="492"/>
        <v/>
      </c>
      <c r="L838" s="321" t="str">
        <f t="shared" si="493"/>
        <v/>
      </c>
      <c r="M838" s="321" t="str">
        <f t="shared" si="494"/>
        <v/>
      </c>
      <c r="N838" s="326" t="str">
        <f t="shared" si="495"/>
        <v/>
      </c>
      <c r="O838" s="326" t="str">
        <f t="shared" si="496"/>
        <v/>
      </c>
      <c r="P838" s="330"/>
      <c r="Q838" s="326"/>
      <c r="R838" s="276" t="str">
        <f>IF(H838&gt;0, rate1(1,$L$52,$L$51,$L$54,L838,$L$53,$L$50,P838),"")</f>
        <v/>
      </c>
      <c r="S838" s="321"/>
      <c r="T838" s="321"/>
      <c r="U838" s="326"/>
      <c r="V838" s="334"/>
      <c r="W838" s="326"/>
      <c r="X838" s="326"/>
      <c r="Y838" s="326"/>
      <c r="Z838" s="107" t="str">
        <f>IF(H838&gt;0, rate1(1,$L$52,$L$51,$L$54,U838,$L$53,$L$50,Y838),"")</f>
        <v/>
      </c>
      <c r="AA838" s="334" t="str">
        <f t="shared" si="497"/>
        <v/>
      </c>
      <c r="AB838" s="334" t="str">
        <f t="shared" si="498"/>
        <v/>
      </c>
      <c r="AC838" s="326" t="str">
        <f t="shared" si="499"/>
        <v/>
      </c>
      <c r="AD838" s="326" t="str">
        <f t="shared" si="500"/>
        <v/>
      </c>
      <c r="AE838" s="326" t="str">
        <f t="shared" si="501"/>
        <v/>
      </c>
      <c r="AF838" s="326" t="str">
        <f t="shared" si="502"/>
        <v/>
      </c>
      <c r="AG838" s="326" t="str">
        <f t="shared" si="503"/>
        <v/>
      </c>
      <c r="AH838" s="326" t="str">
        <f t="shared" si="504"/>
        <v/>
      </c>
      <c r="AI838" s="326" t="str">
        <f t="shared" si="505"/>
        <v/>
      </c>
      <c r="AJ838" s="326" t="str">
        <f t="shared" si="506"/>
        <v/>
      </c>
      <c r="AK838" s="335" t="str">
        <f t="shared" si="507"/>
        <v/>
      </c>
      <c r="AL838" s="41" t="str">
        <f t="shared" si="508"/>
        <v/>
      </c>
      <c r="AM838" s="8" t="e" cm="1">
        <f t="array" ref="AM838">Balance($B$8,$B$11,$B$12,$H$7,B838,AK838,AL838)</f>
        <v>#VALUE!</v>
      </c>
      <c r="AN838" s="8" t="e" cm="1">
        <f t="array" ref="AN838">getStorageByWaterLevel(B837)</f>
        <v>#VALUE!</v>
      </c>
    </row>
    <row r="839" spans="2:40" x14ac:dyDescent="0.25">
      <c r="B839" s="326" t="str">
        <f t="shared" si="486"/>
        <v/>
      </c>
      <c r="C839" s="326" t="str">
        <f t="shared" si="487"/>
        <v/>
      </c>
      <c r="D839" s="326" t="str">
        <f t="shared" si="488"/>
        <v/>
      </c>
      <c r="E839" s="326" t="str">
        <f t="shared" si="485"/>
        <v xml:space="preserve"> </v>
      </c>
      <c r="F839" s="326" t="str">
        <f t="shared" si="489"/>
        <v/>
      </c>
      <c r="G839" s="326" t="str">
        <f t="shared" si="490"/>
        <v/>
      </c>
      <c r="H839" s="311"/>
      <c r="I839" s="326" t="str">
        <f t="shared" si="491"/>
        <v/>
      </c>
      <c r="J839" s="326">
        <f t="shared" si="484"/>
        <v>42.18</v>
      </c>
      <c r="K839" s="333" t="str">
        <f t="shared" si="492"/>
        <v/>
      </c>
      <c r="L839" s="321" t="str">
        <f t="shared" si="493"/>
        <v/>
      </c>
      <c r="M839" s="321" t="str">
        <f t="shared" si="494"/>
        <v/>
      </c>
      <c r="N839" s="326" t="str">
        <f t="shared" si="495"/>
        <v/>
      </c>
      <c r="O839" s="326" t="str">
        <f t="shared" si="496"/>
        <v/>
      </c>
      <c r="P839" s="330"/>
      <c r="Q839" s="326"/>
      <c r="R839" s="276" t="str">
        <f>IF(H839&gt;0, rate1(1,$L$52,$L$51,$L$54,L839,$L$53,$L$50,P839),"")</f>
        <v/>
      </c>
      <c r="S839" s="321"/>
      <c r="T839" s="321"/>
      <c r="U839" s="326"/>
      <c r="V839" s="334"/>
      <c r="W839" s="326"/>
      <c r="X839" s="326"/>
      <c r="Y839" s="326"/>
      <c r="Z839" s="107" t="str">
        <f>IF(H839&gt;0, rate1(1,$L$52,$L$51,$L$54,U839,$L$53,$L$50,Y839),"")</f>
        <v/>
      </c>
      <c r="AA839" s="334" t="str">
        <f t="shared" si="497"/>
        <v/>
      </c>
      <c r="AB839" s="334" t="str">
        <f t="shared" si="498"/>
        <v/>
      </c>
      <c r="AC839" s="326" t="str">
        <f t="shared" si="499"/>
        <v/>
      </c>
      <c r="AD839" s="326" t="str">
        <f t="shared" si="500"/>
        <v/>
      </c>
      <c r="AE839" s="326" t="str">
        <f t="shared" si="501"/>
        <v/>
      </c>
      <c r="AF839" s="326" t="str">
        <f t="shared" si="502"/>
        <v/>
      </c>
      <c r="AG839" s="326" t="str">
        <f t="shared" si="503"/>
        <v/>
      </c>
      <c r="AH839" s="326" t="str">
        <f t="shared" si="504"/>
        <v/>
      </c>
      <c r="AI839" s="326" t="str">
        <f t="shared" si="505"/>
        <v/>
      </c>
      <c r="AJ839" s="326" t="str">
        <f t="shared" si="506"/>
        <v/>
      </c>
      <c r="AK839" s="335" t="str">
        <f t="shared" si="507"/>
        <v/>
      </c>
      <c r="AL839" s="41" t="str">
        <f t="shared" si="508"/>
        <v/>
      </c>
      <c r="AM839" s="8" t="e" cm="1">
        <f t="array" ref="AM839">Balance($B$8,$B$11,$B$12,$H$7,B839,AK839,AL839)</f>
        <v>#VALUE!</v>
      </c>
      <c r="AN839" s="8" t="e" cm="1">
        <f t="array" ref="AN839">getStorageByWaterLevel(B838)</f>
        <v>#VALUE!</v>
      </c>
    </row>
    <row r="840" spans="2:40" x14ac:dyDescent="0.25">
      <c r="B840" s="326" t="str">
        <f t="shared" si="486"/>
        <v/>
      </c>
      <c r="C840" s="326" t="str">
        <f t="shared" si="487"/>
        <v/>
      </c>
      <c r="D840" s="326" t="str">
        <f t="shared" si="488"/>
        <v/>
      </c>
      <c r="E840" s="326" t="str">
        <f t="shared" si="485"/>
        <v xml:space="preserve"> </v>
      </c>
      <c r="F840" s="326" t="str">
        <f t="shared" si="489"/>
        <v/>
      </c>
      <c r="G840" s="326" t="str">
        <f t="shared" si="490"/>
        <v/>
      </c>
      <c r="H840" s="311"/>
      <c r="I840" s="326" t="str">
        <f t="shared" si="491"/>
        <v/>
      </c>
      <c r="J840" s="326">
        <f t="shared" si="484"/>
        <v>42.18</v>
      </c>
      <c r="K840" s="333" t="str">
        <f t="shared" si="492"/>
        <v/>
      </c>
      <c r="L840" s="321" t="str">
        <f t="shared" si="493"/>
        <v/>
      </c>
      <c r="M840" s="321" t="str">
        <f t="shared" si="494"/>
        <v/>
      </c>
      <c r="N840" s="326" t="str">
        <f t="shared" si="495"/>
        <v/>
      </c>
      <c r="O840" s="326" t="str">
        <f t="shared" si="496"/>
        <v/>
      </c>
      <c r="P840" s="330"/>
      <c r="Q840" s="326"/>
      <c r="R840" s="276" t="str">
        <f>IF(H840&gt;0, rate1(1,$L$52,$L$51,$L$54,L840,$L$53,$L$50,P840),"")</f>
        <v/>
      </c>
      <c r="S840" s="321"/>
      <c r="T840" s="321"/>
      <c r="U840" s="326"/>
      <c r="V840" s="334"/>
      <c r="W840" s="326"/>
      <c r="X840" s="326"/>
      <c r="Y840" s="326"/>
      <c r="Z840" s="107" t="str">
        <f>IF(H840&gt;0, rate1(1,$L$52,$L$51,$L$54,U840,$L$53,$L$50,Y840),"")</f>
        <v/>
      </c>
      <c r="AA840" s="334" t="str">
        <f t="shared" si="497"/>
        <v/>
      </c>
      <c r="AB840" s="334" t="str">
        <f t="shared" si="498"/>
        <v/>
      </c>
      <c r="AC840" s="326" t="str">
        <f t="shared" si="499"/>
        <v/>
      </c>
      <c r="AD840" s="326" t="str">
        <f t="shared" si="500"/>
        <v/>
      </c>
      <c r="AE840" s="326" t="str">
        <f t="shared" si="501"/>
        <v/>
      </c>
      <c r="AF840" s="326" t="str">
        <f t="shared" si="502"/>
        <v/>
      </c>
      <c r="AG840" s="326" t="str">
        <f t="shared" si="503"/>
        <v/>
      </c>
      <c r="AH840" s="326" t="str">
        <f t="shared" si="504"/>
        <v/>
      </c>
      <c r="AI840" s="326" t="str">
        <f t="shared" si="505"/>
        <v/>
      </c>
      <c r="AJ840" s="326" t="str">
        <f t="shared" si="506"/>
        <v/>
      </c>
      <c r="AK840" s="335" t="str">
        <f t="shared" si="507"/>
        <v/>
      </c>
      <c r="AL840" s="41" t="str">
        <f t="shared" si="508"/>
        <v/>
      </c>
      <c r="AM840" s="8" t="e" cm="1">
        <f t="array" ref="AM840">Balance($B$8,$B$11,$B$12,$H$7,B840,AK840,AL840)</f>
        <v>#VALUE!</v>
      </c>
      <c r="AN840" s="8" t="e" cm="1">
        <f t="array" ref="AN840">getStorageByWaterLevel(B839)</f>
        <v>#VALUE!</v>
      </c>
    </row>
    <row r="841" spans="2:40" x14ac:dyDescent="0.25">
      <c r="B841" s="326" t="str">
        <f t="shared" si="486"/>
        <v/>
      </c>
      <c r="C841" s="326" t="str">
        <f t="shared" si="487"/>
        <v/>
      </c>
      <c r="D841" s="326" t="str">
        <f t="shared" si="488"/>
        <v/>
      </c>
      <c r="E841" s="326" t="str">
        <f t="shared" si="485"/>
        <v xml:space="preserve"> </v>
      </c>
      <c r="F841" s="326" t="str">
        <f t="shared" si="489"/>
        <v/>
      </c>
      <c r="G841" s="326" t="str">
        <f t="shared" si="490"/>
        <v/>
      </c>
      <c r="H841" s="311"/>
      <c r="I841" s="326" t="str">
        <f t="shared" si="491"/>
        <v/>
      </c>
      <c r="J841" s="326">
        <f t="shared" si="484"/>
        <v>42.18</v>
      </c>
      <c r="K841" s="333" t="str">
        <f t="shared" si="492"/>
        <v/>
      </c>
      <c r="L841" s="321" t="str">
        <f t="shared" si="493"/>
        <v/>
      </c>
      <c r="M841" s="321" t="str">
        <f t="shared" si="494"/>
        <v/>
      </c>
      <c r="N841" s="326" t="str">
        <f t="shared" si="495"/>
        <v/>
      </c>
      <c r="O841" s="326" t="str">
        <f t="shared" si="496"/>
        <v/>
      </c>
      <c r="P841" s="330"/>
      <c r="Q841" s="326"/>
      <c r="R841" s="276" t="str">
        <f>IF(H841&gt;0, rate1(1,$L$52,$L$51,$L$54,L841,$L$53,$L$50,P841),"")</f>
        <v/>
      </c>
      <c r="S841" s="321"/>
      <c r="T841" s="321"/>
      <c r="U841" s="326"/>
      <c r="V841" s="334"/>
      <c r="W841" s="326"/>
      <c r="X841" s="326"/>
      <c r="Y841" s="326"/>
      <c r="Z841" s="107" t="str">
        <f>IF(H841&gt;0, rate1(1,$L$52,$L$51,$L$54,U841,$L$53,$L$50,Y841),"")</f>
        <v/>
      </c>
      <c r="AA841" s="334" t="str">
        <f t="shared" si="497"/>
        <v/>
      </c>
      <c r="AB841" s="334" t="str">
        <f t="shared" si="498"/>
        <v/>
      </c>
      <c r="AC841" s="326" t="str">
        <f t="shared" si="499"/>
        <v/>
      </c>
      <c r="AD841" s="326" t="str">
        <f t="shared" si="500"/>
        <v/>
      </c>
      <c r="AE841" s="326" t="str">
        <f t="shared" si="501"/>
        <v/>
      </c>
      <c r="AF841" s="326" t="str">
        <f t="shared" si="502"/>
        <v/>
      </c>
      <c r="AG841" s="326" t="str">
        <f t="shared" si="503"/>
        <v/>
      </c>
      <c r="AH841" s="326" t="str">
        <f t="shared" si="504"/>
        <v/>
      </c>
      <c r="AI841" s="326" t="str">
        <f t="shared" si="505"/>
        <v/>
      </c>
      <c r="AJ841" s="326" t="str">
        <f t="shared" si="506"/>
        <v/>
      </c>
      <c r="AK841" s="335" t="str">
        <f t="shared" si="507"/>
        <v/>
      </c>
      <c r="AL841" s="41" t="str">
        <f t="shared" si="508"/>
        <v/>
      </c>
      <c r="AM841" s="8" t="e" cm="1">
        <f t="array" ref="AM841">Balance($B$8,$B$11,$B$12,$H$7,B841,AK841,AL841)</f>
        <v>#VALUE!</v>
      </c>
      <c r="AN841" s="8" t="e" cm="1">
        <f t="array" ref="AN841">getStorageByWaterLevel(B840)</f>
        <v>#VALUE!</v>
      </c>
    </row>
    <row r="842" spans="2:40" x14ac:dyDescent="0.25">
      <c r="B842" s="326" t="str">
        <f t="shared" si="486"/>
        <v/>
      </c>
      <c r="C842" s="326" t="str">
        <f t="shared" si="487"/>
        <v/>
      </c>
      <c r="D842" s="326" t="str">
        <f t="shared" si="488"/>
        <v/>
      </c>
      <c r="E842" s="326" t="str">
        <f t="shared" si="485"/>
        <v xml:space="preserve"> </v>
      </c>
      <c r="F842" s="326" t="str">
        <f t="shared" si="489"/>
        <v/>
      </c>
      <c r="G842" s="326" t="str">
        <f t="shared" si="490"/>
        <v/>
      </c>
      <c r="H842" s="311"/>
      <c r="I842" s="326" t="str">
        <f t="shared" si="491"/>
        <v/>
      </c>
      <c r="J842" s="326">
        <f t="shared" si="484"/>
        <v>42.18</v>
      </c>
      <c r="K842" s="333" t="str">
        <f t="shared" si="492"/>
        <v/>
      </c>
      <c r="L842" s="321" t="str">
        <f t="shared" si="493"/>
        <v/>
      </c>
      <c r="M842" s="321" t="str">
        <f t="shared" si="494"/>
        <v/>
      </c>
      <c r="N842" s="326" t="str">
        <f t="shared" si="495"/>
        <v/>
      </c>
      <c r="O842" s="326" t="str">
        <f t="shared" si="496"/>
        <v/>
      </c>
      <c r="P842" s="330"/>
      <c r="Q842" s="326"/>
      <c r="R842" s="276" t="str">
        <f>IF(H842&gt;0, rate1(1,$L$52,$L$51,$L$54,L842,$L$53,$L$50,P842),"")</f>
        <v/>
      </c>
      <c r="S842" s="321"/>
      <c r="T842" s="321"/>
      <c r="U842" s="326"/>
      <c r="V842" s="334"/>
      <c r="W842" s="326"/>
      <c r="X842" s="326"/>
      <c r="Y842" s="326"/>
      <c r="Z842" s="107" t="str">
        <f>IF(H842&gt;0, rate1(1,$L$52,$L$51,$L$54,U842,$L$53,$L$50,Y842),"")</f>
        <v/>
      </c>
      <c r="AA842" s="334" t="str">
        <f t="shared" si="497"/>
        <v/>
      </c>
      <c r="AB842" s="334" t="str">
        <f t="shared" si="498"/>
        <v/>
      </c>
      <c r="AC842" s="326" t="str">
        <f t="shared" si="499"/>
        <v/>
      </c>
      <c r="AD842" s="326" t="str">
        <f t="shared" si="500"/>
        <v/>
      </c>
      <c r="AE842" s="326" t="str">
        <f t="shared" si="501"/>
        <v/>
      </c>
      <c r="AF842" s="326" t="str">
        <f t="shared" si="502"/>
        <v/>
      </c>
      <c r="AG842" s="326" t="str">
        <f t="shared" si="503"/>
        <v/>
      </c>
      <c r="AH842" s="326" t="str">
        <f t="shared" si="504"/>
        <v/>
      </c>
      <c r="AI842" s="326" t="str">
        <f t="shared" si="505"/>
        <v/>
      </c>
      <c r="AJ842" s="326" t="str">
        <f t="shared" si="506"/>
        <v/>
      </c>
      <c r="AK842" s="335" t="str">
        <f t="shared" si="507"/>
        <v/>
      </c>
      <c r="AL842" s="41" t="str">
        <f t="shared" si="508"/>
        <v/>
      </c>
      <c r="AM842" s="8" t="e" cm="1">
        <f t="array" ref="AM842">Balance($B$8,$B$11,$B$12,$H$7,B842,AK842,AL842)</f>
        <v>#VALUE!</v>
      </c>
      <c r="AN842" s="8" t="e" cm="1">
        <f t="array" ref="AN842">getStorageByWaterLevel(B841)</f>
        <v>#VALUE!</v>
      </c>
    </row>
    <row r="843" spans="2:40" x14ac:dyDescent="0.25">
      <c r="B843" s="326" t="str">
        <f t="shared" si="486"/>
        <v/>
      </c>
      <c r="C843" s="326" t="str">
        <f t="shared" si="487"/>
        <v/>
      </c>
      <c r="D843" s="326" t="str">
        <f t="shared" si="488"/>
        <v/>
      </c>
      <c r="E843" s="326" t="str">
        <f t="shared" si="485"/>
        <v xml:space="preserve"> </v>
      </c>
      <c r="F843" s="326" t="str">
        <f t="shared" si="489"/>
        <v/>
      </c>
      <c r="G843" s="326" t="str">
        <f t="shared" si="490"/>
        <v/>
      </c>
      <c r="H843" s="311"/>
      <c r="I843" s="326" t="str">
        <f t="shared" si="491"/>
        <v/>
      </c>
      <c r="J843" s="326">
        <f t="shared" si="484"/>
        <v>42.18</v>
      </c>
      <c r="K843" s="333" t="str">
        <f t="shared" si="492"/>
        <v/>
      </c>
      <c r="L843" s="321" t="str">
        <f t="shared" si="493"/>
        <v/>
      </c>
      <c r="M843" s="321" t="str">
        <f t="shared" si="494"/>
        <v/>
      </c>
      <c r="N843" s="326" t="str">
        <f t="shared" si="495"/>
        <v/>
      </c>
      <c r="O843" s="326" t="str">
        <f t="shared" si="496"/>
        <v/>
      </c>
      <c r="P843" s="330"/>
      <c r="Q843" s="326"/>
      <c r="R843" s="276" t="str">
        <f>IF(H843&gt;0, rate1(1,$L$52,$L$51,$L$54,L843,$L$53,$L$50,P843),"")</f>
        <v/>
      </c>
      <c r="S843" s="321"/>
      <c r="T843" s="321"/>
      <c r="U843" s="326"/>
      <c r="V843" s="334"/>
      <c r="W843" s="326"/>
      <c r="X843" s="326"/>
      <c r="Y843" s="326"/>
      <c r="Z843" s="107" t="str">
        <f>IF(H843&gt;0, rate1(1,$L$52,$L$51,$L$54,U843,$L$53,$L$50,Y843),"")</f>
        <v/>
      </c>
      <c r="AA843" s="334" t="str">
        <f t="shared" si="497"/>
        <v/>
      </c>
      <c r="AB843" s="334" t="str">
        <f t="shared" si="498"/>
        <v/>
      </c>
      <c r="AC843" s="326" t="str">
        <f t="shared" si="499"/>
        <v/>
      </c>
      <c r="AD843" s="326" t="str">
        <f t="shared" si="500"/>
        <v/>
      </c>
      <c r="AE843" s="326" t="str">
        <f t="shared" si="501"/>
        <v/>
      </c>
      <c r="AF843" s="326" t="str">
        <f t="shared" si="502"/>
        <v/>
      </c>
      <c r="AG843" s="326" t="str">
        <f t="shared" si="503"/>
        <v/>
      </c>
      <c r="AH843" s="326" t="str">
        <f t="shared" si="504"/>
        <v/>
      </c>
      <c r="AI843" s="326" t="str">
        <f t="shared" si="505"/>
        <v/>
      </c>
      <c r="AJ843" s="326" t="str">
        <f t="shared" si="506"/>
        <v/>
      </c>
      <c r="AK843" s="335" t="str">
        <f t="shared" si="507"/>
        <v/>
      </c>
      <c r="AL843" s="41" t="str">
        <f t="shared" si="508"/>
        <v/>
      </c>
      <c r="AM843" s="8" t="e" cm="1">
        <f t="array" ref="AM843">Balance($B$8,$B$11,$B$12,$H$7,B843,AK843,AL843)</f>
        <v>#VALUE!</v>
      </c>
      <c r="AN843" s="8" t="e" cm="1">
        <f t="array" ref="AN843">getStorageByWaterLevel(B842)</f>
        <v>#VALUE!</v>
      </c>
    </row>
    <row r="844" spans="2:40" x14ac:dyDescent="0.25">
      <c r="B844" s="326" t="str">
        <f t="shared" si="486"/>
        <v/>
      </c>
      <c r="C844" s="326" t="str">
        <f t="shared" si="487"/>
        <v/>
      </c>
      <c r="D844" s="326" t="str">
        <f t="shared" si="488"/>
        <v/>
      </c>
      <c r="E844" s="326" t="str">
        <f t="shared" si="485"/>
        <v xml:space="preserve"> </v>
      </c>
      <c r="F844" s="326" t="str">
        <f t="shared" si="489"/>
        <v/>
      </c>
      <c r="G844" s="326" t="str">
        <f t="shared" si="490"/>
        <v/>
      </c>
      <c r="H844" s="311"/>
      <c r="I844" s="326" t="str">
        <f t="shared" si="491"/>
        <v/>
      </c>
      <c r="J844" s="326">
        <f t="shared" si="484"/>
        <v>42.18</v>
      </c>
      <c r="K844" s="333" t="str">
        <f t="shared" si="492"/>
        <v/>
      </c>
      <c r="L844" s="321" t="str">
        <f t="shared" si="493"/>
        <v/>
      </c>
      <c r="M844" s="321" t="str">
        <f t="shared" si="494"/>
        <v/>
      </c>
      <c r="N844" s="326" t="str">
        <f t="shared" si="495"/>
        <v/>
      </c>
      <c r="O844" s="326" t="str">
        <f t="shared" si="496"/>
        <v/>
      </c>
      <c r="P844" s="330"/>
      <c r="Q844" s="326"/>
      <c r="R844" s="276" t="str">
        <f>IF(H844&gt;0, rate1(1,$L$52,$L$51,$L$54,L844,$L$53,$L$50,P844),"")</f>
        <v/>
      </c>
      <c r="S844" s="321"/>
      <c r="T844" s="321"/>
      <c r="U844" s="326"/>
      <c r="V844" s="334"/>
      <c r="W844" s="326"/>
      <c r="X844" s="326"/>
      <c r="Y844" s="326"/>
      <c r="Z844" s="107" t="str">
        <f>IF(H844&gt;0, rate1(1,$L$52,$L$51,$L$54,U844,$L$53,$L$50,Y844),"")</f>
        <v/>
      </c>
      <c r="AA844" s="334" t="str">
        <f t="shared" si="497"/>
        <v/>
      </c>
      <c r="AB844" s="334" t="str">
        <f t="shared" si="498"/>
        <v/>
      </c>
      <c r="AC844" s="326" t="str">
        <f t="shared" si="499"/>
        <v/>
      </c>
      <c r="AD844" s="326" t="str">
        <f t="shared" si="500"/>
        <v/>
      </c>
      <c r="AE844" s="326" t="str">
        <f t="shared" si="501"/>
        <v/>
      </c>
      <c r="AF844" s="326" t="str">
        <f t="shared" si="502"/>
        <v/>
      </c>
      <c r="AG844" s="326" t="str">
        <f t="shared" si="503"/>
        <v/>
      </c>
      <c r="AH844" s="326" t="str">
        <f t="shared" si="504"/>
        <v/>
      </c>
      <c r="AI844" s="326" t="str">
        <f t="shared" si="505"/>
        <v/>
      </c>
      <c r="AJ844" s="326" t="str">
        <f t="shared" si="506"/>
        <v/>
      </c>
      <c r="AK844" s="335" t="str">
        <f t="shared" si="507"/>
        <v/>
      </c>
      <c r="AL844" s="41" t="str">
        <f t="shared" si="508"/>
        <v/>
      </c>
      <c r="AM844" s="8" t="e" cm="1">
        <f t="array" ref="AM844">Balance($B$8,$B$11,$B$12,$H$7,B844,AK844,AL844)</f>
        <v>#VALUE!</v>
      </c>
      <c r="AN844" s="8" t="e" cm="1">
        <f t="array" ref="AN844">getStorageByWaterLevel(B843)</f>
        <v>#VALUE!</v>
      </c>
    </row>
    <row r="845" spans="2:40" x14ac:dyDescent="0.25">
      <c r="B845" s="326" t="str">
        <f t="shared" si="486"/>
        <v/>
      </c>
      <c r="C845" s="326" t="str">
        <f t="shared" si="487"/>
        <v/>
      </c>
      <c r="D845" s="326" t="str">
        <f t="shared" si="488"/>
        <v/>
      </c>
      <c r="E845" s="326" t="str">
        <f t="shared" si="485"/>
        <v xml:space="preserve"> </v>
      </c>
      <c r="F845" s="326" t="str">
        <f t="shared" si="489"/>
        <v/>
      </c>
      <c r="G845" s="326" t="str">
        <f t="shared" si="490"/>
        <v/>
      </c>
      <c r="H845" s="311"/>
      <c r="I845" s="326" t="str">
        <f t="shared" si="491"/>
        <v/>
      </c>
      <c r="J845" s="326">
        <f t="shared" si="484"/>
        <v>42.18</v>
      </c>
      <c r="K845" s="333" t="str">
        <f t="shared" si="492"/>
        <v/>
      </c>
      <c r="L845" s="321" t="str">
        <f t="shared" si="493"/>
        <v/>
      </c>
      <c r="M845" s="321" t="str">
        <f t="shared" si="494"/>
        <v/>
      </c>
      <c r="N845" s="326" t="str">
        <f t="shared" si="495"/>
        <v/>
      </c>
      <c r="O845" s="326" t="str">
        <f t="shared" si="496"/>
        <v/>
      </c>
      <c r="P845" s="330"/>
      <c r="Q845" s="326"/>
      <c r="R845" s="276" t="str">
        <f>IF(H845&gt;0, rate1(1,$L$52,$L$51,$L$54,L845,$L$53,$L$50,P845),"")</f>
        <v/>
      </c>
      <c r="S845" s="321"/>
      <c r="T845" s="321"/>
      <c r="U845" s="326"/>
      <c r="V845" s="334"/>
      <c r="W845" s="326"/>
      <c r="X845" s="326"/>
      <c r="Y845" s="326"/>
      <c r="Z845" s="107" t="str">
        <f>IF(H845&gt;0, rate1(1,$L$52,$L$51,$L$54,U845,$L$53,$L$50,Y845),"")</f>
        <v/>
      </c>
      <c r="AA845" s="334" t="str">
        <f t="shared" si="497"/>
        <v/>
      </c>
      <c r="AB845" s="334" t="str">
        <f t="shared" si="498"/>
        <v/>
      </c>
      <c r="AC845" s="326" t="str">
        <f t="shared" si="499"/>
        <v/>
      </c>
      <c r="AD845" s="326" t="str">
        <f t="shared" si="500"/>
        <v/>
      </c>
      <c r="AE845" s="326" t="str">
        <f t="shared" si="501"/>
        <v/>
      </c>
      <c r="AF845" s="326" t="str">
        <f t="shared" si="502"/>
        <v/>
      </c>
      <c r="AG845" s="326" t="str">
        <f t="shared" si="503"/>
        <v/>
      </c>
      <c r="AH845" s="326" t="str">
        <f t="shared" si="504"/>
        <v/>
      </c>
      <c r="AI845" s="326" t="str">
        <f t="shared" si="505"/>
        <v/>
      </c>
      <c r="AJ845" s="326" t="str">
        <f t="shared" si="506"/>
        <v/>
      </c>
      <c r="AK845" s="335" t="str">
        <f t="shared" si="507"/>
        <v/>
      </c>
      <c r="AL845" s="41" t="str">
        <f t="shared" si="508"/>
        <v/>
      </c>
      <c r="AM845" s="8" t="e" cm="1">
        <f t="array" ref="AM845">Balance($B$8,$B$11,$B$12,$H$7,B845,AK845,AL845)</f>
        <v>#VALUE!</v>
      </c>
      <c r="AN845" s="8" t="e" cm="1">
        <f t="array" ref="AN845">getStorageByWaterLevel(B844)</f>
        <v>#VALUE!</v>
      </c>
    </row>
    <row r="846" spans="2:40" x14ac:dyDescent="0.25">
      <c r="B846" s="326" t="str">
        <f t="shared" si="486"/>
        <v/>
      </c>
      <c r="C846" s="326" t="str">
        <f t="shared" si="487"/>
        <v/>
      </c>
      <c r="D846" s="326" t="str">
        <f t="shared" si="488"/>
        <v/>
      </c>
      <c r="E846" s="326" t="str">
        <f t="shared" si="485"/>
        <v xml:space="preserve"> </v>
      </c>
      <c r="F846" s="326" t="str">
        <f t="shared" si="489"/>
        <v/>
      </c>
      <c r="G846" s="326" t="str">
        <f t="shared" si="490"/>
        <v/>
      </c>
      <c r="H846" s="311"/>
      <c r="I846" s="326" t="str">
        <f t="shared" si="491"/>
        <v/>
      </c>
      <c r="J846" s="326">
        <f t="shared" si="484"/>
        <v>42.18</v>
      </c>
      <c r="K846" s="333" t="str">
        <f t="shared" si="492"/>
        <v/>
      </c>
      <c r="L846" s="321" t="str">
        <f t="shared" si="493"/>
        <v/>
      </c>
      <c r="M846" s="321" t="str">
        <f t="shared" si="494"/>
        <v/>
      </c>
      <c r="N846" s="326" t="str">
        <f t="shared" si="495"/>
        <v/>
      </c>
      <c r="O846" s="326" t="str">
        <f t="shared" si="496"/>
        <v/>
      </c>
      <c r="P846" s="330"/>
      <c r="Q846" s="326"/>
      <c r="R846" s="276" t="str">
        <f>IF(H846&gt;0, rate1(1,$L$52,$L$51,$L$54,L846,$L$53,$L$50,P846),"")</f>
        <v/>
      </c>
      <c r="S846" s="321"/>
      <c r="T846" s="321"/>
      <c r="U846" s="326"/>
      <c r="V846" s="334"/>
      <c r="W846" s="326"/>
      <c r="X846" s="326"/>
      <c r="Y846" s="326"/>
      <c r="Z846" s="107" t="str">
        <f>IF(H846&gt;0, rate1(1,$L$52,$L$51,$L$54,U846,$L$53,$L$50,Y846),"")</f>
        <v/>
      </c>
      <c r="AA846" s="334" t="str">
        <f t="shared" si="497"/>
        <v/>
      </c>
      <c r="AB846" s="334" t="str">
        <f t="shared" si="498"/>
        <v/>
      </c>
      <c r="AC846" s="326" t="str">
        <f t="shared" si="499"/>
        <v/>
      </c>
      <c r="AD846" s="326" t="str">
        <f t="shared" si="500"/>
        <v/>
      </c>
      <c r="AE846" s="326" t="str">
        <f t="shared" si="501"/>
        <v/>
      </c>
      <c r="AF846" s="326" t="str">
        <f t="shared" si="502"/>
        <v/>
      </c>
      <c r="AG846" s="326" t="str">
        <f t="shared" si="503"/>
        <v/>
      </c>
      <c r="AH846" s="326" t="str">
        <f t="shared" si="504"/>
        <v/>
      </c>
      <c r="AI846" s="326" t="str">
        <f t="shared" si="505"/>
        <v/>
      </c>
      <c r="AJ846" s="326" t="str">
        <f t="shared" si="506"/>
        <v/>
      </c>
      <c r="AK846" s="335" t="str">
        <f t="shared" si="507"/>
        <v/>
      </c>
      <c r="AL846" s="41" t="str">
        <f t="shared" si="508"/>
        <v/>
      </c>
      <c r="AM846" s="8" t="e" cm="1">
        <f t="array" ref="AM846">Balance($B$8,$B$11,$B$12,$H$7,B846,AK846,AL846)</f>
        <v>#VALUE!</v>
      </c>
      <c r="AN846" s="8" t="e" cm="1">
        <f t="array" ref="AN846">getStorageByWaterLevel(B845)</f>
        <v>#VALUE!</v>
      </c>
    </row>
    <row r="847" spans="2:40" x14ac:dyDescent="0.25">
      <c r="B847" s="326" t="str">
        <f t="shared" si="486"/>
        <v/>
      </c>
      <c r="C847" s="326" t="str">
        <f t="shared" si="487"/>
        <v/>
      </c>
      <c r="D847" s="326" t="str">
        <f t="shared" si="488"/>
        <v/>
      </c>
      <c r="E847" s="326" t="str">
        <f t="shared" si="485"/>
        <v xml:space="preserve"> </v>
      </c>
      <c r="F847" s="326" t="str">
        <f t="shared" si="489"/>
        <v/>
      </c>
      <c r="G847" s="326" t="str">
        <f t="shared" si="490"/>
        <v/>
      </c>
      <c r="H847" s="311"/>
      <c r="I847" s="326" t="str">
        <f t="shared" si="491"/>
        <v/>
      </c>
      <c r="J847" s="326">
        <f t="shared" si="484"/>
        <v>42.18</v>
      </c>
      <c r="K847" s="333" t="str">
        <f t="shared" si="492"/>
        <v/>
      </c>
      <c r="L847" s="321" t="str">
        <f t="shared" si="493"/>
        <v/>
      </c>
      <c r="M847" s="321" t="str">
        <f t="shared" si="494"/>
        <v/>
      </c>
      <c r="N847" s="326" t="str">
        <f t="shared" si="495"/>
        <v/>
      </c>
      <c r="O847" s="326" t="str">
        <f t="shared" si="496"/>
        <v/>
      </c>
      <c r="P847" s="330"/>
      <c r="Q847" s="326"/>
      <c r="R847" s="276" t="str">
        <f>IF(H847&gt;0, rate1(1,$L$52,$L$51,$L$54,L847,$L$53,$L$50,P847),"")</f>
        <v/>
      </c>
      <c r="S847" s="321"/>
      <c r="T847" s="321"/>
      <c r="U847" s="326"/>
      <c r="V847" s="334"/>
      <c r="W847" s="326"/>
      <c r="X847" s="326"/>
      <c r="Y847" s="326"/>
      <c r="Z847" s="107" t="str">
        <f>IF(H847&gt;0, rate1(1,$L$52,$L$51,$L$54,U847,$L$53,$L$50,Y847),"")</f>
        <v/>
      </c>
      <c r="AA847" s="334" t="str">
        <f t="shared" si="497"/>
        <v/>
      </c>
      <c r="AB847" s="334" t="str">
        <f t="shared" si="498"/>
        <v/>
      </c>
      <c r="AC847" s="326" t="str">
        <f t="shared" si="499"/>
        <v/>
      </c>
      <c r="AD847" s="326" t="str">
        <f t="shared" si="500"/>
        <v/>
      </c>
      <c r="AE847" s="326" t="str">
        <f t="shared" si="501"/>
        <v/>
      </c>
      <c r="AF847" s="326" t="str">
        <f t="shared" si="502"/>
        <v/>
      </c>
      <c r="AG847" s="326" t="str">
        <f t="shared" si="503"/>
        <v/>
      </c>
      <c r="AH847" s="326" t="str">
        <f t="shared" si="504"/>
        <v/>
      </c>
      <c r="AI847" s="326" t="str">
        <f t="shared" si="505"/>
        <v/>
      </c>
      <c r="AJ847" s="326" t="str">
        <f t="shared" si="506"/>
        <v/>
      </c>
      <c r="AK847" s="335" t="str">
        <f t="shared" si="507"/>
        <v/>
      </c>
      <c r="AL847" s="41" t="str">
        <f t="shared" si="508"/>
        <v/>
      </c>
      <c r="AM847" s="8" t="e" cm="1">
        <f t="array" ref="AM847">Balance($B$8,$B$11,$B$12,$H$7,B847,AK847,AL847)</f>
        <v>#VALUE!</v>
      </c>
      <c r="AN847" s="8" t="e" cm="1">
        <f t="array" ref="AN847">getStorageByWaterLevel(B846)</f>
        <v>#VALUE!</v>
      </c>
    </row>
    <row r="848" spans="2:40" x14ac:dyDescent="0.25">
      <c r="B848" s="326" t="str">
        <f t="shared" si="486"/>
        <v/>
      </c>
      <c r="C848" s="326" t="str">
        <f t="shared" si="487"/>
        <v/>
      </c>
      <c r="D848" s="326" t="str">
        <f t="shared" si="488"/>
        <v/>
      </c>
      <c r="E848" s="326" t="str">
        <f t="shared" si="485"/>
        <v xml:space="preserve"> </v>
      </c>
      <c r="F848" s="326" t="str">
        <f t="shared" si="489"/>
        <v/>
      </c>
      <c r="G848" s="326" t="str">
        <f t="shared" si="490"/>
        <v/>
      </c>
      <c r="H848" s="311"/>
      <c r="I848" s="326" t="str">
        <f t="shared" si="491"/>
        <v/>
      </c>
      <c r="J848" s="326">
        <f t="shared" si="484"/>
        <v>42.18</v>
      </c>
      <c r="K848" s="333" t="str">
        <f t="shared" si="492"/>
        <v/>
      </c>
      <c r="L848" s="321" t="str">
        <f t="shared" si="493"/>
        <v/>
      </c>
      <c r="M848" s="321" t="str">
        <f t="shared" si="494"/>
        <v/>
      </c>
      <c r="N848" s="326" t="str">
        <f t="shared" si="495"/>
        <v/>
      </c>
      <c r="O848" s="326" t="str">
        <f t="shared" si="496"/>
        <v/>
      </c>
      <c r="P848" s="330"/>
      <c r="Q848" s="326"/>
      <c r="R848" s="276" t="str">
        <f>IF(H848&gt;0, rate1(1,$L$52,$L$51,$L$54,L848,$L$53,$L$50,P848),"")</f>
        <v/>
      </c>
      <c r="S848" s="321"/>
      <c r="T848" s="321"/>
      <c r="U848" s="326"/>
      <c r="V848" s="334"/>
      <c r="W848" s="326"/>
      <c r="X848" s="326"/>
      <c r="Y848" s="326"/>
      <c r="Z848" s="107" t="str">
        <f>IF(H848&gt;0, rate1(1,$L$52,$L$51,$L$54,U848,$L$53,$L$50,Y848),"")</f>
        <v/>
      </c>
      <c r="AA848" s="334" t="str">
        <f t="shared" si="497"/>
        <v/>
      </c>
      <c r="AB848" s="334" t="str">
        <f t="shared" si="498"/>
        <v/>
      </c>
      <c r="AC848" s="326" t="str">
        <f t="shared" si="499"/>
        <v/>
      </c>
      <c r="AD848" s="326" t="str">
        <f t="shared" si="500"/>
        <v/>
      </c>
      <c r="AE848" s="326" t="str">
        <f t="shared" si="501"/>
        <v/>
      </c>
      <c r="AF848" s="326" t="str">
        <f t="shared" si="502"/>
        <v/>
      </c>
      <c r="AG848" s="326" t="str">
        <f t="shared" si="503"/>
        <v/>
      </c>
      <c r="AH848" s="326" t="str">
        <f t="shared" si="504"/>
        <v/>
      </c>
      <c r="AI848" s="326" t="str">
        <f t="shared" si="505"/>
        <v/>
      </c>
      <c r="AJ848" s="326" t="str">
        <f t="shared" si="506"/>
        <v/>
      </c>
      <c r="AK848" s="335" t="str">
        <f t="shared" si="507"/>
        <v/>
      </c>
      <c r="AL848" s="41" t="str">
        <f t="shared" si="508"/>
        <v/>
      </c>
      <c r="AM848" s="8" t="e" cm="1">
        <f t="array" ref="AM848">Balance($B$8,$B$11,$B$12,$H$7,B848,AK848,AL848)</f>
        <v>#VALUE!</v>
      </c>
      <c r="AN848" s="8" t="e" cm="1">
        <f t="array" ref="AN848">getStorageByWaterLevel(B847)</f>
        <v>#VALUE!</v>
      </c>
    </row>
    <row r="849" spans="2:40" x14ac:dyDescent="0.25">
      <c r="B849" s="326" t="str">
        <f t="shared" si="486"/>
        <v/>
      </c>
      <c r="C849" s="326" t="str">
        <f t="shared" si="487"/>
        <v/>
      </c>
      <c r="D849" s="326" t="str">
        <f t="shared" si="488"/>
        <v/>
      </c>
      <c r="E849" s="326" t="str">
        <f t="shared" si="485"/>
        <v xml:space="preserve"> </v>
      </c>
      <c r="F849" s="326" t="str">
        <f t="shared" si="489"/>
        <v/>
      </c>
      <c r="G849" s="326" t="str">
        <f t="shared" si="490"/>
        <v/>
      </c>
      <c r="H849" s="311"/>
      <c r="I849" s="326" t="str">
        <f t="shared" si="491"/>
        <v/>
      </c>
      <c r="J849" s="326">
        <f t="shared" si="484"/>
        <v>42.18</v>
      </c>
      <c r="K849" s="333" t="str">
        <f t="shared" si="492"/>
        <v/>
      </c>
      <c r="L849" s="321" t="str">
        <f t="shared" si="493"/>
        <v/>
      </c>
      <c r="M849" s="321" t="str">
        <f t="shared" si="494"/>
        <v/>
      </c>
      <c r="N849" s="326" t="str">
        <f t="shared" si="495"/>
        <v/>
      </c>
      <c r="O849" s="326" t="str">
        <f t="shared" si="496"/>
        <v/>
      </c>
      <c r="P849" s="330"/>
      <c r="Q849" s="326"/>
      <c r="R849" s="276" t="str">
        <f>IF(H849&gt;0, rate1(1,$L$52,$L$51,$L$54,L849,$L$53,$L$50,P849),"")</f>
        <v/>
      </c>
      <c r="S849" s="321"/>
      <c r="T849" s="321"/>
      <c r="U849" s="326"/>
      <c r="V849" s="334"/>
      <c r="W849" s="326"/>
      <c r="X849" s="326"/>
      <c r="Y849" s="326"/>
      <c r="Z849" s="107" t="str">
        <f>IF(H849&gt;0, rate1(1,$L$52,$L$51,$L$54,U849,$L$53,$L$50,Y849),"")</f>
        <v/>
      </c>
      <c r="AA849" s="334" t="str">
        <f t="shared" si="497"/>
        <v/>
      </c>
      <c r="AB849" s="334" t="str">
        <f t="shared" si="498"/>
        <v/>
      </c>
      <c r="AC849" s="326" t="str">
        <f t="shared" si="499"/>
        <v/>
      </c>
      <c r="AD849" s="326" t="str">
        <f t="shared" si="500"/>
        <v/>
      </c>
      <c r="AE849" s="326" t="str">
        <f t="shared" si="501"/>
        <v/>
      </c>
      <c r="AF849" s="326" t="str">
        <f t="shared" si="502"/>
        <v/>
      </c>
      <c r="AG849" s="326" t="str">
        <f t="shared" si="503"/>
        <v/>
      </c>
      <c r="AH849" s="326" t="str">
        <f t="shared" si="504"/>
        <v/>
      </c>
      <c r="AI849" s="326" t="str">
        <f t="shared" si="505"/>
        <v/>
      </c>
      <c r="AJ849" s="326" t="str">
        <f t="shared" si="506"/>
        <v/>
      </c>
      <c r="AK849" s="335" t="str">
        <f t="shared" si="507"/>
        <v/>
      </c>
      <c r="AL849" s="41" t="str">
        <f t="shared" si="508"/>
        <v/>
      </c>
      <c r="AM849" s="8" t="e" cm="1">
        <f t="array" ref="AM849">Balance($B$8,$B$11,$B$12,$H$7,B849,AK849,AL849)</f>
        <v>#VALUE!</v>
      </c>
      <c r="AN849" s="8" t="e" cm="1">
        <f t="array" ref="AN849">getStorageByWaterLevel(B848)</f>
        <v>#VALUE!</v>
      </c>
    </row>
    <row r="850" spans="2:40" x14ac:dyDescent="0.25">
      <c r="B850" s="326" t="str">
        <f t="shared" si="486"/>
        <v/>
      </c>
      <c r="C850" s="326" t="str">
        <f t="shared" si="487"/>
        <v/>
      </c>
      <c r="D850" s="326" t="str">
        <f t="shared" si="488"/>
        <v/>
      </c>
      <c r="E850" s="326" t="str">
        <f t="shared" si="485"/>
        <v xml:space="preserve"> </v>
      </c>
      <c r="F850" s="326" t="str">
        <f t="shared" si="489"/>
        <v/>
      </c>
      <c r="G850" s="326" t="str">
        <f t="shared" si="490"/>
        <v/>
      </c>
      <c r="H850" s="311"/>
      <c r="I850" s="326" t="str">
        <f t="shared" si="491"/>
        <v/>
      </c>
      <c r="J850" s="326">
        <f t="shared" si="484"/>
        <v>42.18</v>
      </c>
      <c r="K850" s="333" t="str">
        <f t="shared" si="492"/>
        <v/>
      </c>
      <c r="L850" s="321" t="str">
        <f t="shared" si="493"/>
        <v/>
      </c>
      <c r="M850" s="321" t="str">
        <f t="shared" si="494"/>
        <v/>
      </c>
      <c r="N850" s="326" t="str">
        <f t="shared" si="495"/>
        <v/>
      </c>
      <c r="O850" s="326" t="str">
        <f t="shared" si="496"/>
        <v/>
      </c>
      <c r="P850" s="330"/>
      <c r="Q850" s="326"/>
      <c r="R850" s="276" t="str">
        <f>IF(H850&gt;0, rate1(1,$L$52,$L$51,$L$54,L850,$L$53,$L$50,P850),"")</f>
        <v/>
      </c>
      <c r="S850" s="321"/>
      <c r="T850" s="321"/>
      <c r="U850" s="326"/>
      <c r="V850" s="334"/>
      <c r="W850" s="326"/>
      <c r="X850" s="326"/>
      <c r="Y850" s="326"/>
      <c r="Z850" s="107" t="str">
        <f>IF(H850&gt;0, rate1(1,$L$52,$L$51,$L$54,U850,$L$53,$L$50,Y850),"")</f>
        <v/>
      </c>
      <c r="AA850" s="334" t="str">
        <f t="shared" si="497"/>
        <v/>
      </c>
      <c r="AB850" s="334" t="str">
        <f t="shared" si="498"/>
        <v/>
      </c>
      <c r="AC850" s="326" t="str">
        <f t="shared" si="499"/>
        <v/>
      </c>
      <c r="AD850" s="326" t="str">
        <f t="shared" si="500"/>
        <v/>
      </c>
      <c r="AE850" s="326" t="str">
        <f t="shared" si="501"/>
        <v/>
      </c>
      <c r="AF850" s="326" t="str">
        <f t="shared" si="502"/>
        <v/>
      </c>
      <c r="AG850" s="326" t="str">
        <f t="shared" si="503"/>
        <v/>
      </c>
      <c r="AH850" s="326" t="str">
        <f t="shared" si="504"/>
        <v/>
      </c>
      <c r="AI850" s="326" t="str">
        <f t="shared" si="505"/>
        <v/>
      </c>
      <c r="AJ850" s="326" t="str">
        <f t="shared" si="506"/>
        <v/>
      </c>
      <c r="AK850" s="335" t="str">
        <f t="shared" si="507"/>
        <v/>
      </c>
      <c r="AL850" s="41" t="str">
        <f t="shared" si="508"/>
        <v/>
      </c>
      <c r="AM850" s="8" t="e" cm="1">
        <f t="array" ref="AM850">Balance($B$8,$B$11,$B$12,$H$7,B850,AK850,AL850)</f>
        <v>#VALUE!</v>
      </c>
      <c r="AN850" s="8" t="e" cm="1">
        <f t="array" ref="AN850">getStorageByWaterLevel(B849)</f>
        <v>#VALUE!</v>
      </c>
    </row>
    <row r="851" spans="2:40" x14ac:dyDescent="0.25">
      <c r="B851" s="326" t="str">
        <f t="shared" si="486"/>
        <v/>
      </c>
      <c r="C851" s="326" t="str">
        <f t="shared" si="487"/>
        <v/>
      </c>
      <c r="D851" s="326" t="str">
        <f t="shared" si="488"/>
        <v/>
      </c>
      <c r="E851" s="326" t="str">
        <f t="shared" si="485"/>
        <v xml:space="preserve"> </v>
      </c>
      <c r="F851" s="326" t="str">
        <f t="shared" si="489"/>
        <v/>
      </c>
      <c r="G851" s="326" t="str">
        <f t="shared" si="490"/>
        <v/>
      </c>
      <c r="H851" s="311"/>
      <c r="I851" s="326" t="str">
        <f t="shared" si="491"/>
        <v/>
      </c>
      <c r="J851" s="326">
        <f t="shared" si="484"/>
        <v>42.18</v>
      </c>
      <c r="K851" s="333" t="str">
        <f t="shared" si="492"/>
        <v/>
      </c>
      <c r="L851" s="321" t="str">
        <f t="shared" si="493"/>
        <v/>
      </c>
      <c r="M851" s="321" t="str">
        <f t="shared" si="494"/>
        <v/>
      </c>
      <c r="N851" s="326" t="str">
        <f t="shared" si="495"/>
        <v/>
      </c>
      <c r="O851" s="326" t="str">
        <f t="shared" si="496"/>
        <v/>
      </c>
      <c r="P851" s="330"/>
      <c r="Q851" s="326"/>
      <c r="R851" s="276" t="str">
        <f>IF(H851&gt;0, rate1(1,$L$52,$L$51,$L$54,L851,$L$53,$L$50,P851),"")</f>
        <v/>
      </c>
      <c r="S851" s="321"/>
      <c r="T851" s="321"/>
      <c r="U851" s="326"/>
      <c r="V851" s="334"/>
      <c r="W851" s="326"/>
      <c r="X851" s="326"/>
      <c r="Y851" s="326"/>
      <c r="Z851" s="107" t="str">
        <f>IF(H851&gt;0, rate1(1,$L$52,$L$51,$L$54,U851,$L$53,$L$50,Y851),"")</f>
        <v/>
      </c>
      <c r="AA851" s="334" t="str">
        <f t="shared" si="497"/>
        <v/>
      </c>
      <c r="AB851" s="334" t="str">
        <f t="shared" si="498"/>
        <v/>
      </c>
      <c r="AC851" s="326" t="str">
        <f t="shared" si="499"/>
        <v/>
      </c>
      <c r="AD851" s="326" t="str">
        <f t="shared" si="500"/>
        <v/>
      </c>
      <c r="AE851" s="326" t="str">
        <f t="shared" si="501"/>
        <v/>
      </c>
      <c r="AF851" s="326" t="str">
        <f t="shared" si="502"/>
        <v/>
      </c>
      <c r="AG851" s="326" t="str">
        <f t="shared" si="503"/>
        <v/>
      </c>
      <c r="AH851" s="326" t="str">
        <f t="shared" si="504"/>
        <v/>
      </c>
      <c r="AI851" s="326" t="str">
        <f t="shared" si="505"/>
        <v/>
      </c>
      <c r="AJ851" s="326" t="str">
        <f t="shared" si="506"/>
        <v/>
      </c>
      <c r="AK851" s="335" t="str">
        <f t="shared" si="507"/>
        <v/>
      </c>
      <c r="AL851" s="41" t="str">
        <f t="shared" si="508"/>
        <v/>
      </c>
      <c r="AM851" s="8" t="e" cm="1">
        <f t="array" ref="AM851">Balance($B$8,$B$11,$B$12,$H$7,B851,AK851,AL851)</f>
        <v>#VALUE!</v>
      </c>
      <c r="AN851" s="8" t="e" cm="1">
        <f t="array" ref="AN851">getStorageByWaterLevel(B850)</f>
        <v>#VALUE!</v>
      </c>
    </row>
    <row r="852" spans="2:40" x14ac:dyDescent="0.25">
      <c r="B852" s="326" t="str">
        <f t="shared" si="486"/>
        <v/>
      </c>
      <c r="C852" s="326" t="str">
        <f t="shared" si="487"/>
        <v/>
      </c>
      <c r="D852" s="326" t="str">
        <f t="shared" si="488"/>
        <v/>
      </c>
      <c r="E852" s="326" t="str">
        <f t="shared" si="485"/>
        <v xml:space="preserve"> </v>
      </c>
      <c r="F852" s="326" t="str">
        <f t="shared" si="489"/>
        <v/>
      </c>
      <c r="G852" s="326" t="str">
        <f t="shared" si="490"/>
        <v/>
      </c>
      <c r="H852" s="311"/>
      <c r="I852" s="326" t="str">
        <f t="shared" si="491"/>
        <v/>
      </c>
      <c r="J852" s="326">
        <f t="shared" si="484"/>
        <v>42.18</v>
      </c>
      <c r="K852" s="333" t="str">
        <f t="shared" si="492"/>
        <v/>
      </c>
      <c r="L852" s="321" t="str">
        <f t="shared" si="493"/>
        <v/>
      </c>
      <c r="M852" s="321" t="str">
        <f t="shared" si="494"/>
        <v/>
      </c>
      <c r="N852" s="326" t="str">
        <f t="shared" si="495"/>
        <v/>
      </c>
      <c r="O852" s="326" t="str">
        <f t="shared" si="496"/>
        <v/>
      </c>
      <c r="P852" s="330"/>
      <c r="Q852" s="326"/>
      <c r="R852" s="276" t="str">
        <f>IF(H852&gt;0, rate1(1,$L$52,$L$51,$L$54,L852,$L$53,$L$50,P852),"")</f>
        <v/>
      </c>
      <c r="S852" s="321"/>
      <c r="T852" s="321"/>
      <c r="U852" s="326"/>
      <c r="V852" s="334"/>
      <c r="W852" s="326"/>
      <c r="X852" s="326"/>
      <c r="Y852" s="326"/>
      <c r="Z852" s="107" t="str">
        <f>IF(H852&gt;0, rate1(1,$L$52,$L$51,$L$54,U852,$L$53,$L$50,Y852),"")</f>
        <v/>
      </c>
      <c r="AA852" s="334" t="str">
        <f t="shared" si="497"/>
        <v/>
      </c>
      <c r="AB852" s="334" t="str">
        <f t="shared" si="498"/>
        <v/>
      </c>
      <c r="AC852" s="326" t="str">
        <f t="shared" si="499"/>
        <v/>
      </c>
      <c r="AD852" s="326" t="str">
        <f t="shared" si="500"/>
        <v/>
      </c>
      <c r="AE852" s="326" t="str">
        <f t="shared" si="501"/>
        <v/>
      </c>
      <c r="AF852" s="326" t="str">
        <f t="shared" si="502"/>
        <v/>
      </c>
      <c r="AG852" s="326" t="str">
        <f t="shared" si="503"/>
        <v/>
      </c>
      <c r="AH852" s="326" t="str">
        <f t="shared" si="504"/>
        <v/>
      </c>
      <c r="AI852" s="326" t="str">
        <f t="shared" si="505"/>
        <v/>
      </c>
      <c r="AJ852" s="326" t="str">
        <f t="shared" si="506"/>
        <v/>
      </c>
      <c r="AK852" s="335" t="str">
        <f t="shared" si="507"/>
        <v/>
      </c>
      <c r="AL852" s="41" t="str">
        <f t="shared" si="508"/>
        <v/>
      </c>
      <c r="AM852" s="8" t="e" cm="1">
        <f t="array" ref="AM852">Balance($B$8,$B$11,$B$12,$H$7,B852,AK852,AL852)</f>
        <v>#VALUE!</v>
      </c>
      <c r="AN852" s="8" t="e" cm="1">
        <f t="array" ref="AN852">getStorageByWaterLevel(B851)</f>
        <v>#VALUE!</v>
      </c>
    </row>
    <row r="853" spans="2:40" x14ac:dyDescent="0.25">
      <c r="B853" s="326" t="str">
        <f t="shared" si="486"/>
        <v/>
      </c>
      <c r="C853" s="326" t="str">
        <f t="shared" si="487"/>
        <v/>
      </c>
      <c r="D853" s="326" t="str">
        <f t="shared" si="488"/>
        <v/>
      </c>
      <c r="E853" s="326" t="str">
        <f t="shared" si="485"/>
        <v xml:space="preserve"> </v>
      </c>
      <c r="F853" s="326" t="str">
        <f t="shared" si="489"/>
        <v/>
      </c>
      <c r="G853" s="326" t="str">
        <f t="shared" si="490"/>
        <v/>
      </c>
      <c r="H853" s="311"/>
      <c r="I853" s="326" t="str">
        <f t="shared" si="491"/>
        <v/>
      </c>
      <c r="J853" s="326">
        <f t="shared" si="484"/>
        <v>42.18</v>
      </c>
      <c r="K853" s="333" t="str">
        <f t="shared" si="492"/>
        <v/>
      </c>
      <c r="L853" s="321" t="str">
        <f t="shared" si="493"/>
        <v/>
      </c>
      <c r="M853" s="321" t="str">
        <f t="shared" si="494"/>
        <v/>
      </c>
      <c r="N853" s="326" t="str">
        <f t="shared" si="495"/>
        <v/>
      </c>
      <c r="O853" s="326" t="str">
        <f t="shared" si="496"/>
        <v/>
      </c>
      <c r="P853" s="330"/>
      <c r="Q853" s="326"/>
      <c r="R853" s="276" t="str">
        <f>IF(H853&gt;0, rate1(1,$L$52,$L$51,$L$54,L853,$L$53,$L$50,P853),"")</f>
        <v/>
      </c>
      <c r="S853" s="321"/>
      <c r="T853" s="321"/>
      <c r="U853" s="326"/>
      <c r="V853" s="334"/>
      <c r="W853" s="326"/>
      <c r="X853" s="326"/>
      <c r="Y853" s="326"/>
      <c r="Z853" s="107" t="str">
        <f>IF(H853&gt;0, rate1(1,$L$52,$L$51,$L$54,U853,$L$53,$L$50,Y853),"")</f>
        <v/>
      </c>
      <c r="AA853" s="334" t="str">
        <f t="shared" si="497"/>
        <v/>
      </c>
      <c r="AB853" s="334" t="str">
        <f t="shared" si="498"/>
        <v/>
      </c>
      <c r="AC853" s="326" t="str">
        <f t="shared" si="499"/>
        <v/>
      </c>
      <c r="AD853" s="326" t="str">
        <f t="shared" si="500"/>
        <v/>
      </c>
      <c r="AE853" s="326" t="str">
        <f t="shared" si="501"/>
        <v/>
      </c>
      <c r="AF853" s="326" t="str">
        <f t="shared" si="502"/>
        <v/>
      </c>
      <c r="AG853" s="326" t="str">
        <f t="shared" si="503"/>
        <v/>
      </c>
      <c r="AH853" s="326" t="str">
        <f t="shared" si="504"/>
        <v/>
      </c>
      <c r="AI853" s="326" t="str">
        <f t="shared" si="505"/>
        <v/>
      </c>
      <c r="AJ853" s="326" t="str">
        <f t="shared" si="506"/>
        <v/>
      </c>
      <c r="AK853" s="335" t="str">
        <f t="shared" si="507"/>
        <v/>
      </c>
      <c r="AL853" s="41" t="str">
        <f t="shared" si="508"/>
        <v/>
      </c>
      <c r="AM853" s="8" t="e" cm="1">
        <f t="array" ref="AM853">Balance($B$8,$B$11,$B$12,$H$7,B853,AK853,AL853)</f>
        <v>#VALUE!</v>
      </c>
      <c r="AN853" s="8" t="e" cm="1">
        <f t="array" ref="AN853">getStorageByWaterLevel(B852)</f>
        <v>#VALUE!</v>
      </c>
    </row>
    <row r="854" spans="2:40" x14ac:dyDescent="0.25">
      <c r="B854" s="326" t="str">
        <f t="shared" si="486"/>
        <v/>
      </c>
      <c r="C854" s="326" t="str">
        <f t="shared" si="487"/>
        <v/>
      </c>
      <c r="D854" s="326" t="str">
        <f t="shared" si="488"/>
        <v/>
      </c>
      <c r="E854" s="326" t="str">
        <f t="shared" si="485"/>
        <v xml:space="preserve"> </v>
      </c>
      <c r="F854" s="326" t="str">
        <f t="shared" si="489"/>
        <v/>
      </c>
      <c r="G854" s="326" t="str">
        <f t="shared" si="490"/>
        <v/>
      </c>
      <c r="H854" s="311"/>
      <c r="I854" s="326" t="str">
        <f t="shared" si="491"/>
        <v/>
      </c>
      <c r="J854" s="326">
        <f t="shared" si="484"/>
        <v>42.18</v>
      </c>
      <c r="K854" s="333" t="str">
        <f t="shared" si="492"/>
        <v/>
      </c>
      <c r="L854" s="321" t="str">
        <f t="shared" si="493"/>
        <v/>
      </c>
      <c r="M854" s="321" t="str">
        <f t="shared" si="494"/>
        <v/>
      </c>
      <c r="N854" s="326" t="str">
        <f t="shared" si="495"/>
        <v/>
      </c>
      <c r="O854" s="326" t="str">
        <f t="shared" si="496"/>
        <v/>
      </c>
      <c r="P854" s="330"/>
      <c r="Q854" s="326"/>
      <c r="R854" s="276" t="str">
        <f>IF(H854&gt;0, rate1(1,$L$52,$L$51,$L$54,L854,$L$53,$L$50,P854),"")</f>
        <v/>
      </c>
      <c r="S854" s="321"/>
      <c r="T854" s="321"/>
      <c r="U854" s="326"/>
      <c r="V854" s="334"/>
      <c r="W854" s="326"/>
      <c r="X854" s="326"/>
      <c r="Y854" s="326"/>
      <c r="Z854" s="107" t="str">
        <f>IF(H854&gt;0, rate1(1,$L$52,$L$51,$L$54,U854,$L$53,$L$50,Y854),"")</f>
        <v/>
      </c>
      <c r="AA854" s="334" t="str">
        <f t="shared" si="497"/>
        <v/>
      </c>
      <c r="AB854" s="334" t="str">
        <f t="shared" si="498"/>
        <v/>
      </c>
      <c r="AC854" s="326" t="str">
        <f t="shared" si="499"/>
        <v/>
      </c>
      <c r="AD854" s="326" t="str">
        <f t="shared" si="500"/>
        <v/>
      </c>
      <c r="AE854" s="326" t="str">
        <f t="shared" si="501"/>
        <v/>
      </c>
      <c r="AF854" s="326" t="str">
        <f t="shared" si="502"/>
        <v/>
      </c>
      <c r="AG854" s="326" t="str">
        <f t="shared" si="503"/>
        <v/>
      </c>
      <c r="AH854" s="326" t="str">
        <f t="shared" si="504"/>
        <v/>
      </c>
      <c r="AI854" s="326" t="str">
        <f t="shared" si="505"/>
        <v/>
      </c>
      <c r="AJ854" s="326" t="str">
        <f t="shared" si="506"/>
        <v/>
      </c>
      <c r="AK854" s="335" t="str">
        <f t="shared" si="507"/>
        <v/>
      </c>
      <c r="AL854" s="41" t="str">
        <f t="shared" si="508"/>
        <v/>
      </c>
      <c r="AM854" s="8" t="e" cm="1">
        <f t="array" ref="AM854">Balance($B$8,$B$11,$B$12,$H$7,B854,AK854,AL854)</f>
        <v>#VALUE!</v>
      </c>
      <c r="AN854" s="8" t="e" cm="1">
        <f t="array" ref="AN854">getStorageByWaterLevel(B853)</f>
        <v>#VALUE!</v>
      </c>
    </row>
    <row r="855" spans="2:40" x14ac:dyDescent="0.25">
      <c r="B855" s="326" t="str">
        <f t="shared" si="486"/>
        <v/>
      </c>
      <c r="C855" s="326" t="str">
        <f t="shared" si="487"/>
        <v/>
      </c>
      <c r="D855" s="326" t="str">
        <f t="shared" si="488"/>
        <v/>
      </c>
      <c r="E855" s="326" t="str">
        <f t="shared" si="485"/>
        <v xml:space="preserve"> </v>
      </c>
      <c r="F855" s="326" t="str">
        <f t="shared" si="489"/>
        <v/>
      </c>
      <c r="G855" s="326" t="str">
        <f t="shared" si="490"/>
        <v/>
      </c>
      <c r="H855" s="311"/>
      <c r="I855" s="326" t="str">
        <f t="shared" si="491"/>
        <v/>
      </c>
      <c r="J855" s="326">
        <f t="shared" si="484"/>
        <v>42.18</v>
      </c>
      <c r="K855" s="333" t="str">
        <f t="shared" si="492"/>
        <v/>
      </c>
      <c r="L855" s="321" t="str">
        <f t="shared" si="493"/>
        <v/>
      </c>
      <c r="M855" s="321" t="str">
        <f t="shared" si="494"/>
        <v/>
      </c>
      <c r="N855" s="326" t="str">
        <f t="shared" si="495"/>
        <v/>
      </c>
      <c r="O855" s="326" t="str">
        <f t="shared" si="496"/>
        <v/>
      </c>
      <c r="P855" s="330"/>
      <c r="Q855" s="326"/>
      <c r="R855" s="276" t="str">
        <f>IF(H855&gt;0, rate1(1,$L$52,$L$51,$L$54,L855,$L$53,$L$50,P855),"")</f>
        <v/>
      </c>
      <c r="S855" s="321"/>
      <c r="T855" s="321"/>
      <c r="U855" s="326"/>
      <c r="V855" s="334"/>
      <c r="W855" s="326"/>
      <c r="X855" s="326"/>
      <c r="Y855" s="326"/>
      <c r="Z855" s="107" t="str">
        <f>IF(H855&gt;0, rate1(1,$L$52,$L$51,$L$54,U855,$L$53,$L$50,Y855),"")</f>
        <v/>
      </c>
      <c r="AA855" s="334" t="str">
        <f t="shared" si="497"/>
        <v/>
      </c>
      <c r="AB855" s="334" t="str">
        <f t="shared" si="498"/>
        <v/>
      </c>
      <c r="AC855" s="326" t="str">
        <f t="shared" si="499"/>
        <v/>
      </c>
      <c r="AD855" s="326" t="str">
        <f t="shared" si="500"/>
        <v/>
      </c>
      <c r="AE855" s="326" t="str">
        <f t="shared" si="501"/>
        <v/>
      </c>
      <c r="AF855" s="326" t="str">
        <f t="shared" si="502"/>
        <v/>
      </c>
      <c r="AG855" s="326" t="str">
        <f t="shared" si="503"/>
        <v/>
      </c>
      <c r="AH855" s="326" t="str">
        <f t="shared" si="504"/>
        <v/>
      </c>
      <c r="AI855" s="326" t="str">
        <f t="shared" si="505"/>
        <v/>
      </c>
      <c r="AJ855" s="326" t="str">
        <f t="shared" si="506"/>
        <v/>
      </c>
      <c r="AK855" s="335" t="str">
        <f t="shared" si="507"/>
        <v/>
      </c>
      <c r="AL855" s="41" t="str">
        <f t="shared" si="508"/>
        <v/>
      </c>
      <c r="AM855" s="8" t="e" cm="1">
        <f t="array" ref="AM855">Balance($B$8,$B$11,$B$12,$H$7,B855,AK855,AL855)</f>
        <v>#VALUE!</v>
      </c>
      <c r="AN855" s="8" t="e" cm="1">
        <f t="array" ref="AN855">getStorageByWaterLevel(B854)</f>
        <v>#VALUE!</v>
      </c>
    </row>
    <row r="856" spans="2:40" x14ac:dyDescent="0.25">
      <c r="B856" s="326" t="str">
        <f t="shared" si="486"/>
        <v/>
      </c>
      <c r="C856" s="326" t="str">
        <f t="shared" si="487"/>
        <v/>
      </c>
      <c r="D856" s="326" t="str">
        <f t="shared" si="488"/>
        <v/>
      </c>
      <c r="E856" s="326" t="str">
        <f t="shared" si="485"/>
        <v xml:space="preserve"> </v>
      </c>
      <c r="F856" s="326" t="str">
        <f t="shared" si="489"/>
        <v/>
      </c>
      <c r="G856" s="326" t="str">
        <f t="shared" si="490"/>
        <v/>
      </c>
      <c r="H856" s="311"/>
      <c r="I856" s="326" t="str">
        <f t="shared" si="491"/>
        <v/>
      </c>
      <c r="J856" s="326">
        <f t="shared" si="484"/>
        <v>42.18</v>
      </c>
      <c r="K856" s="333" t="str">
        <f t="shared" si="492"/>
        <v/>
      </c>
      <c r="L856" s="321" t="str">
        <f t="shared" si="493"/>
        <v/>
      </c>
      <c r="M856" s="321" t="str">
        <f t="shared" si="494"/>
        <v/>
      </c>
      <c r="N856" s="326" t="str">
        <f t="shared" si="495"/>
        <v/>
      </c>
      <c r="O856" s="326" t="str">
        <f t="shared" si="496"/>
        <v/>
      </c>
      <c r="P856" s="330"/>
      <c r="Q856" s="326"/>
      <c r="R856" s="276" t="str">
        <f>IF(H856&gt;0, rate1(1,$L$52,$L$51,$L$54,L856,$L$53,$L$50,P856),"")</f>
        <v/>
      </c>
      <c r="S856" s="321"/>
      <c r="T856" s="321"/>
      <c r="U856" s="326"/>
      <c r="V856" s="334"/>
      <c r="W856" s="326"/>
      <c r="X856" s="326"/>
      <c r="Y856" s="326"/>
      <c r="Z856" s="107" t="str">
        <f>IF(H856&gt;0, rate1(1,$L$52,$L$51,$L$54,U856,$L$53,$L$50,Y856),"")</f>
        <v/>
      </c>
      <c r="AA856" s="334" t="str">
        <f t="shared" si="497"/>
        <v/>
      </c>
      <c r="AB856" s="334" t="str">
        <f t="shared" si="498"/>
        <v/>
      </c>
      <c r="AC856" s="326" t="str">
        <f t="shared" si="499"/>
        <v/>
      </c>
      <c r="AD856" s="326" t="str">
        <f t="shared" si="500"/>
        <v/>
      </c>
      <c r="AE856" s="326" t="str">
        <f t="shared" si="501"/>
        <v/>
      </c>
      <c r="AF856" s="326" t="str">
        <f t="shared" si="502"/>
        <v/>
      </c>
      <c r="AG856" s="326" t="str">
        <f t="shared" si="503"/>
        <v/>
      </c>
      <c r="AH856" s="326" t="str">
        <f t="shared" si="504"/>
        <v/>
      </c>
      <c r="AI856" s="326" t="str">
        <f t="shared" si="505"/>
        <v/>
      </c>
      <c r="AJ856" s="326" t="str">
        <f t="shared" si="506"/>
        <v/>
      </c>
      <c r="AK856" s="335" t="str">
        <f t="shared" si="507"/>
        <v/>
      </c>
      <c r="AL856" s="41" t="str">
        <f t="shared" si="508"/>
        <v/>
      </c>
      <c r="AM856" s="8" t="e" cm="1">
        <f t="array" ref="AM856">Balance($B$8,$B$11,$B$12,$H$7,B856,AK856,AL856)</f>
        <v>#VALUE!</v>
      </c>
      <c r="AN856" s="8" t="e" cm="1">
        <f t="array" ref="AN856">getStorageByWaterLevel(B855)</f>
        <v>#VALUE!</v>
      </c>
    </row>
    <row r="857" spans="2:40" x14ac:dyDescent="0.25">
      <c r="B857" s="326" t="str">
        <f t="shared" si="486"/>
        <v/>
      </c>
      <c r="C857" s="326" t="str">
        <f t="shared" si="487"/>
        <v/>
      </c>
      <c r="D857" s="326" t="str">
        <f t="shared" si="488"/>
        <v/>
      </c>
      <c r="E857" s="326" t="str">
        <f t="shared" si="485"/>
        <v xml:space="preserve"> </v>
      </c>
      <c r="F857" s="326" t="str">
        <f t="shared" si="489"/>
        <v/>
      </c>
      <c r="G857" s="326" t="str">
        <f t="shared" si="490"/>
        <v/>
      </c>
      <c r="H857" s="311"/>
      <c r="I857" s="326" t="str">
        <f t="shared" si="491"/>
        <v/>
      </c>
      <c r="J857" s="326">
        <f t="shared" si="484"/>
        <v>42.18</v>
      </c>
      <c r="K857" s="333" t="str">
        <f t="shared" si="492"/>
        <v/>
      </c>
      <c r="L857" s="321" t="str">
        <f t="shared" si="493"/>
        <v/>
      </c>
      <c r="M857" s="321" t="str">
        <f t="shared" si="494"/>
        <v/>
      </c>
      <c r="N857" s="326" t="str">
        <f t="shared" si="495"/>
        <v/>
      </c>
      <c r="O857" s="326" t="str">
        <f t="shared" si="496"/>
        <v/>
      </c>
      <c r="P857" s="330"/>
      <c r="Q857" s="326"/>
      <c r="R857" s="276" t="str">
        <f>IF(H857&gt;0, rate1(1,$L$52,$L$51,$L$54,L857,$L$53,$L$50,P857),"")</f>
        <v/>
      </c>
      <c r="S857" s="321"/>
      <c r="T857" s="321"/>
      <c r="U857" s="326"/>
      <c r="V857" s="334"/>
      <c r="W857" s="326"/>
      <c r="X857" s="326"/>
      <c r="Y857" s="326"/>
      <c r="Z857" s="107" t="str">
        <f>IF(H857&gt;0, rate1(1,$L$52,$L$51,$L$54,U857,$L$53,$L$50,Y857),"")</f>
        <v/>
      </c>
      <c r="AA857" s="334" t="str">
        <f t="shared" si="497"/>
        <v/>
      </c>
      <c r="AB857" s="334" t="str">
        <f t="shared" si="498"/>
        <v/>
      </c>
      <c r="AC857" s="326" t="str">
        <f t="shared" si="499"/>
        <v/>
      </c>
      <c r="AD857" s="326" t="str">
        <f t="shared" si="500"/>
        <v/>
      </c>
      <c r="AE857" s="326" t="str">
        <f t="shared" si="501"/>
        <v/>
      </c>
      <c r="AF857" s="326" t="str">
        <f t="shared" si="502"/>
        <v/>
      </c>
      <c r="AG857" s="326" t="str">
        <f t="shared" si="503"/>
        <v/>
      </c>
      <c r="AH857" s="326" t="str">
        <f t="shared" si="504"/>
        <v/>
      </c>
      <c r="AI857" s="326" t="str">
        <f t="shared" si="505"/>
        <v/>
      </c>
      <c r="AJ857" s="326" t="str">
        <f t="shared" si="506"/>
        <v/>
      </c>
      <c r="AK857" s="335" t="str">
        <f t="shared" si="507"/>
        <v/>
      </c>
      <c r="AL857" s="41" t="str">
        <f t="shared" si="508"/>
        <v/>
      </c>
      <c r="AM857" s="8" t="e" cm="1">
        <f t="array" ref="AM857">Balance($B$8,$B$11,$B$12,$H$7,B857,AK857,AL857)</f>
        <v>#VALUE!</v>
      </c>
      <c r="AN857" s="8" t="e" cm="1">
        <f t="array" ref="AN857">getStorageByWaterLevel(B856)</f>
        <v>#VALUE!</v>
      </c>
    </row>
    <row r="858" spans="2:40" x14ac:dyDescent="0.25">
      <c r="B858" s="326" t="str">
        <f t="shared" si="486"/>
        <v/>
      </c>
      <c r="C858" s="326" t="str">
        <f t="shared" si="487"/>
        <v/>
      </c>
      <c r="D858" s="326" t="str">
        <f t="shared" si="488"/>
        <v/>
      </c>
      <c r="E858" s="326" t="str">
        <f t="shared" si="485"/>
        <v xml:space="preserve"> </v>
      </c>
      <c r="F858" s="326" t="str">
        <f t="shared" si="489"/>
        <v/>
      </c>
      <c r="G858" s="326" t="str">
        <f t="shared" si="490"/>
        <v/>
      </c>
      <c r="H858" s="311"/>
      <c r="I858" s="326" t="str">
        <f t="shared" si="491"/>
        <v/>
      </c>
      <c r="J858" s="326">
        <f t="shared" si="484"/>
        <v>42.18</v>
      </c>
      <c r="K858" s="333" t="str">
        <f t="shared" si="492"/>
        <v/>
      </c>
      <c r="L858" s="321" t="str">
        <f t="shared" si="493"/>
        <v/>
      </c>
      <c r="M858" s="321" t="str">
        <f t="shared" si="494"/>
        <v/>
      </c>
      <c r="N858" s="326" t="str">
        <f t="shared" si="495"/>
        <v/>
      </c>
      <c r="O858" s="326" t="str">
        <f t="shared" si="496"/>
        <v/>
      </c>
      <c r="P858" s="330"/>
      <c r="Q858" s="326"/>
      <c r="R858" s="276" t="str">
        <f>IF(H858&gt;0, rate1(1,$L$52,$L$51,$L$54,L858,$L$53,$L$50,P858),"")</f>
        <v/>
      </c>
      <c r="S858" s="321"/>
      <c r="T858" s="321"/>
      <c r="U858" s="326"/>
      <c r="V858" s="334"/>
      <c r="W858" s="326"/>
      <c r="X858" s="326"/>
      <c r="Y858" s="326"/>
      <c r="Z858" s="107" t="str">
        <f>IF(H858&gt;0, rate1(1,$L$52,$L$51,$L$54,U858,$L$53,$L$50,Y858),"")</f>
        <v/>
      </c>
      <c r="AA858" s="334" t="str">
        <f t="shared" si="497"/>
        <v/>
      </c>
      <c r="AB858" s="334" t="str">
        <f t="shared" si="498"/>
        <v/>
      </c>
      <c r="AC858" s="326" t="str">
        <f t="shared" si="499"/>
        <v/>
      </c>
      <c r="AD858" s="326" t="str">
        <f t="shared" si="500"/>
        <v/>
      </c>
      <c r="AE858" s="326" t="str">
        <f t="shared" si="501"/>
        <v/>
      </c>
      <c r="AF858" s="326" t="str">
        <f t="shared" si="502"/>
        <v/>
      </c>
      <c r="AG858" s="326" t="str">
        <f t="shared" si="503"/>
        <v/>
      </c>
      <c r="AH858" s="326" t="str">
        <f t="shared" si="504"/>
        <v/>
      </c>
      <c r="AI858" s="326" t="str">
        <f t="shared" si="505"/>
        <v/>
      </c>
      <c r="AJ858" s="326" t="str">
        <f t="shared" si="506"/>
        <v/>
      </c>
      <c r="AK858" s="335" t="str">
        <f t="shared" si="507"/>
        <v/>
      </c>
      <c r="AL858" s="41" t="str">
        <f t="shared" si="508"/>
        <v/>
      </c>
      <c r="AM858" s="8" t="e" cm="1">
        <f t="array" ref="AM858">Balance($B$8,$B$11,$B$12,$H$7,B858,AK858,AL858)</f>
        <v>#VALUE!</v>
      </c>
      <c r="AN858" s="8" t="e" cm="1">
        <f t="array" ref="AN858">getStorageByWaterLevel(B857)</f>
        <v>#VALUE!</v>
      </c>
    </row>
    <row r="859" spans="2:40" x14ac:dyDescent="0.25">
      <c r="B859" s="326" t="str">
        <f t="shared" si="486"/>
        <v/>
      </c>
      <c r="C859" s="326" t="str">
        <f t="shared" si="487"/>
        <v/>
      </c>
      <c r="D859" s="326" t="str">
        <f t="shared" si="488"/>
        <v/>
      </c>
      <c r="E859" s="326" t="str">
        <f t="shared" si="485"/>
        <v xml:space="preserve"> </v>
      </c>
      <c r="F859" s="326" t="str">
        <f t="shared" si="489"/>
        <v/>
      </c>
      <c r="G859" s="326" t="str">
        <f t="shared" si="490"/>
        <v/>
      </c>
      <c r="H859" s="311"/>
      <c r="I859" s="326" t="str">
        <f t="shared" si="491"/>
        <v/>
      </c>
      <c r="J859" s="326">
        <f t="shared" si="484"/>
        <v>42.18</v>
      </c>
      <c r="K859" s="333" t="str">
        <f t="shared" si="492"/>
        <v/>
      </c>
      <c r="L859" s="321" t="str">
        <f t="shared" si="493"/>
        <v/>
      </c>
      <c r="M859" s="321" t="str">
        <f t="shared" si="494"/>
        <v/>
      </c>
      <c r="N859" s="326" t="str">
        <f t="shared" si="495"/>
        <v/>
      </c>
      <c r="O859" s="326" t="str">
        <f t="shared" si="496"/>
        <v/>
      </c>
      <c r="P859" s="330"/>
      <c r="Q859" s="326"/>
      <c r="R859" s="276" t="str">
        <f>IF(H859&gt;0, rate1(1,$L$52,$L$51,$L$54,L859,$L$53,$L$50,P859),"")</f>
        <v/>
      </c>
      <c r="S859" s="321"/>
      <c r="T859" s="321"/>
      <c r="U859" s="326"/>
      <c r="V859" s="334"/>
      <c r="W859" s="326"/>
      <c r="X859" s="326"/>
      <c r="Y859" s="326"/>
      <c r="Z859" s="107" t="str">
        <f>IF(H859&gt;0, rate1(1,$L$52,$L$51,$L$54,U859,$L$53,$L$50,Y859),"")</f>
        <v/>
      </c>
      <c r="AA859" s="334" t="str">
        <f t="shared" si="497"/>
        <v/>
      </c>
      <c r="AB859" s="334" t="str">
        <f t="shared" si="498"/>
        <v/>
      </c>
      <c r="AC859" s="326" t="str">
        <f t="shared" si="499"/>
        <v/>
      </c>
      <c r="AD859" s="326" t="str">
        <f t="shared" si="500"/>
        <v/>
      </c>
      <c r="AE859" s="326" t="str">
        <f t="shared" si="501"/>
        <v/>
      </c>
      <c r="AF859" s="326" t="str">
        <f t="shared" si="502"/>
        <v/>
      </c>
      <c r="AG859" s="326" t="str">
        <f t="shared" si="503"/>
        <v/>
      </c>
      <c r="AH859" s="326" t="str">
        <f t="shared" si="504"/>
        <v/>
      </c>
      <c r="AI859" s="326" t="str">
        <f t="shared" si="505"/>
        <v/>
      </c>
      <c r="AJ859" s="326" t="str">
        <f t="shared" si="506"/>
        <v/>
      </c>
      <c r="AK859" s="335" t="str">
        <f t="shared" si="507"/>
        <v/>
      </c>
      <c r="AL859" s="41" t="str">
        <f t="shared" si="508"/>
        <v/>
      </c>
      <c r="AM859" s="8" t="e" cm="1">
        <f t="array" ref="AM859">Balance($B$8,$B$11,$B$12,$H$7,B859,AK859,AL859)</f>
        <v>#VALUE!</v>
      </c>
      <c r="AN859" s="8" t="e" cm="1">
        <f t="array" ref="AN859">getStorageByWaterLevel(B858)</f>
        <v>#VALUE!</v>
      </c>
    </row>
    <row r="860" spans="2:40" x14ac:dyDescent="0.25">
      <c r="B860" s="326" t="str">
        <f t="shared" si="486"/>
        <v/>
      </c>
      <c r="C860" s="326" t="str">
        <f t="shared" si="487"/>
        <v/>
      </c>
      <c r="D860" s="326" t="str">
        <f t="shared" si="488"/>
        <v/>
      </c>
      <c r="E860" s="326" t="str">
        <f t="shared" si="485"/>
        <v xml:space="preserve"> </v>
      </c>
      <c r="F860" s="326" t="str">
        <f t="shared" si="489"/>
        <v/>
      </c>
      <c r="G860" s="326" t="str">
        <f t="shared" si="490"/>
        <v/>
      </c>
      <c r="H860" s="311"/>
      <c r="I860" s="326" t="str">
        <f t="shared" si="491"/>
        <v/>
      </c>
      <c r="J860" s="326">
        <f t="shared" si="484"/>
        <v>42.18</v>
      </c>
      <c r="K860" s="333" t="str">
        <f t="shared" si="492"/>
        <v/>
      </c>
      <c r="L860" s="321" t="str">
        <f t="shared" si="493"/>
        <v/>
      </c>
      <c r="M860" s="321" t="str">
        <f t="shared" si="494"/>
        <v/>
      </c>
      <c r="N860" s="326" t="str">
        <f t="shared" si="495"/>
        <v/>
      </c>
      <c r="O860" s="326" t="str">
        <f t="shared" si="496"/>
        <v/>
      </c>
      <c r="P860" s="330"/>
      <c r="Q860" s="326"/>
      <c r="R860" s="276" t="str">
        <f>IF(H860&gt;0, rate1(1,$L$52,$L$51,$L$54,L860,$L$53,$L$50,P860),"")</f>
        <v/>
      </c>
      <c r="S860" s="321"/>
      <c r="T860" s="321"/>
      <c r="U860" s="326"/>
      <c r="V860" s="334"/>
      <c r="W860" s="326"/>
      <c r="X860" s="326"/>
      <c r="Y860" s="326"/>
      <c r="Z860" s="107" t="str">
        <f>IF(H860&gt;0, rate1(1,$L$52,$L$51,$L$54,U860,$L$53,$L$50,Y860),"")</f>
        <v/>
      </c>
      <c r="AA860" s="334" t="str">
        <f t="shared" si="497"/>
        <v/>
      </c>
      <c r="AB860" s="334" t="str">
        <f t="shared" si="498"/>
        <v/>
      </c>
      <c r="AC860" s="326" t="str">
        <f t="shared" si="499"/>
        <v/>
      </c>
      <c r="AD860" s="326" t="str">
        <f t="shared" si="500"/>
        <v/>
      </c>
      <c r="AE860" s="326" t="str">
        <f t="shared" si="501"/>
        <v/>
      </c>
      <c r="AF860" s="326" t="str">
        <f t="shared" si="502"/>
        <v/>
      </c>
      <c r="AG860" s="326" t="str">
        <f t="shared" si="503"/>
        <v/>
      </c>
      <c r="AH860" s="326" t="str">
        <f t="shared" si="504"/>
        <v/>
      </c>
      <c r="AI860" s="326" t="str">
        <f t="shared" si="505"/>
        <v/>
      </c>
      <c r="AJ860" s="326" t="str">
        <f t="shared" si="506"/>
        <v/>
      </c>
      <c r="AK860" s="335" t="str">
        <f t="shared" si="507"/>
        <v/>
      </c>
      <c r="AL860" s="41" t="str">
        <f t="shared" si="508"/>
        <v/>
      </c>
      <c r="AM860" s="8" t="e" cm="1">
        <f t="array" ref="AM860">Balance($B$8,$B$11,$B$12,$H$7,B860,AK860,AL860)</f>
        <v>#VALUE!</v>
      </c>
      <c r="AN860" s="8" t="e" cm="1">
        <f t="array" ref="AN860">getStorageByWaterLevel(B859)</f>
        <v>#VALUE!</v>
      </c>
    </row>
    <row r="861" spans="2:40" x14ac:dyDescent="0.25">
      <c r="B861" s="326" t="str">
        <f t="shared" si="486"/>
        <v/>
      </c>
      <c r="C861" s="326" t="str">
        <f t="shared" si="487"/>
        <v/>
      </c>
      <c r="D861" s="326" t="str">
        <f t="shared" si="488"/>
        <v/>
      </c>
      <c r="E861" s="326" t="str">
        <f t="shared" si="485"/>
        <v xml:space="preserve"> </v>
      </c>
      <c r="F861" s="326" t="str">
        <f t="shared" si="489"/>
        <v/>
      </c>
      <c r="G861" s="326" t="str">
        <f t="shared" si="490"/>
        <v/>
      </c>
      <c r="H861" s="311"/>
      <c r="I861" s="326" t="str">
        <f t="shared" si="491"/>
        <v/>
      </c>
      <c r="J861" s="326">
        <f t="shared" si="484"/>
        <v>42.18</v>
      </c>
      <c r="K861" s="333" t="str">
        <f t="shared" si="492"/>
        <v/>
      </c>
      <c r="L861" s="321" t="str">
        <f t="shared" si="493"/>
        <v/>
      </c>
      <c r="M861" s="321" t="str">
        <f t="shared" si="494"/>
        <v/>
      </c>
      <c r="N861" s="326" t="str">
        <f t="shared" si="495"/>
        <v/>
      </c>
      <c r="O861" s="326" t="str">
        <f t="shared" si="496"/>
        <v/>
      </c>
      <c r="P861" s="330"/>
      <c r="Q861" s="326"/>
      <c r="R861" s="276" t="str">
        <f>IF(H861&gt;0, rate1(1,$L$52,$L$51,$L$54,L861,$L$53,$L$50,P861),"")</f>
        <v/>
      </c>
      <c r="S861" s="321"/>
      <c r="T861" s="321"/>
      <c r="U861" s="326"/>
      <c r="V861" s="334"/>
      <c r="W861" s="326"/>
      <c r="X861" s="326"/>
      <c r="Y861" s="326"/>
      <c r="Z861" s="107" t="str">
        <f>IF(H861&gt;0, rate1(1,$L$52,$L$51,$L$54,U861,$L$53,$L$50,Y861),"")</f>
        <v/>
      </c>
      <c r="AA861" s="334" t="str">
        <f t="shared" si="497"/>
        <v/>
      </c>
      <c r="AB861" s="334" t="str">
        <f t="shared" si="498"/>
        <v/>
      </c>
      <c r="AC861" s="326" t="str">
        <f t="shared" si="499"/>
        <v/>
      </c>
      <c r="AD861" s="326" t="str">
        <f t="shared" si="500"/>
        <v/>
      </c>
      <c r="AE861" s="326" t="str">
        <f t="shared" si="501"/>
        <v/>
      </c>
      <c r="AF861" s="326" t="str">
        <f t="shared" si="502"/>
        <v/>
      </c>
      <c r="AG861" s="326" t="str">
        <f t="shared" si="503"/>
        <v/>
      </c>
      <c r="AH861" s="326" t="str">
        <f t="shared" si="504"/>
        <v/>
      </c>
      <c r="AI861" s="326" t="str">
        <f t="shared" si="505"/>
        <v/>
      </c>
      <c r="AJ861" s="326" t="str">
        <f t="shared" si="506"/>
        <v/>
      </c>
      <c r="AK861" s="335" t="str">
        <f t="shared" si="507"/>
        <v/>
      </c>
      <c r="AL861" s="41" t="str">
        <f t="shared" si="508"/>
        <v/>
      </c>
      <c r="AM861" s="8" t="e" cm="1">
        <f t="array" ref="AM861">Balance($B$8,$B$11,$B$12,$H$7,B861,AK861,AL861)</f>
        <v>#VALUE!</v>
      </c>
      <c r="AN861" s="8" t="e" cm="1">
        <f t="array" ref="AN861">getStorageByWaterLevel(B860)</f>
        <v>#VALUE!</v>
      </c>
    </row>
    <row r="862" spans="2:40" x14ac:dyDescent="0.25">
      <c r="B862" s="326" t="str">
        <f t="shared" si="486"/>
        <v/>
      </c>
      <c r="C862" s="326" t="str">
        <f t="shared" si="487"/>
        <v/>
      </c>
      <c r="D862" s="326" t="str">
        <f t="shared" si="488"/>
        <v/>
      </c>
      <c r="E862" s="326" t="str">
        <f t="shared" si="485"/>
        <v xml:space="preserve"> </v>
      </c>
      <c r="F862" s="326" t="str">
        <f t="shared" si="489"/>
        <v/>
      </c>
      <c r="G862" s="326" t="str">
        <f t="shared" si="490"/>
        <v/>
      </c>
      <c r="H862" s="311"/>
      <c r="I862" s="326" t="str">
        <f t="shared" si="491"/>
        <v/>
      </c>
      <c r="J862" s="326">
        <f t="shared" si="484"/>
        <v>42.18</v>
      </c>
      <c r="K862" s="333" t="str">
        <f t="shared" si="492"/>
        <v/>
      </c>
      <c r="L862" s="321" t="str">
        <f t="shared" si="493"/>
        <v/>
      </c>
      <c r="M862" s="321" t="str">
        <f t="shared" si="494"/>
        <v/>
      </c>
      <c r="N862" s="326" t="str">
        <f t="shared" si="495"/>
        <v/>
      </c>
      <c r="O862" s="326" t="str">
        <f t="shared" si="496"/>
        <v/>
      </c>
      <c r="P862" s="330"/>
      <c r="Q862" s="326"/>
      <c r="R862" s="276" t="str">
        <f>IF(H862&gt;0, rate1(1,$L$52,$L$51,$L$54,L862,$L$53,$L$50,P862),"")</f>
        <v/>
      </c>
      <c r="S862" s="321"/>
      <c r="T862" s="321"/>
      <c r="U862" s="326"/>
      <c r="V862" s="334"/>
      <c r="W862" s="326"/>
      <c r="X862" s="326"/>
      <c r="Y862" s="326"/>
      <c r="Z862" s="107" t="str">
        <f>IF(H862&gt;0, rate1(1,$L$52,$L$51,$L$54,U862,$L$53,$L$50,Y862),"")</f>
        <v/>
      </c>
      <c r="AA862" s="334" t="str">
        <f t="shared" si="497"/>
        <v/>
      </c>
      <c r="AB862" s="334" t="str">
        <f t="shared" si="498"/>
        <v/>
      </c>
      <c r="AC862" s="326" t="str">
        <f t="shared" si="499"/>
        <v/>
      </c>
      <c r="AD862" s="326" t="str">
        <f t="shared" si="500"/>
        <v/>
      </c>
      <c r="AE862" s="326" t="str">
        <f t="shared" si="501"/>
        <v/>
      </c>
      <c r="AF862" s="326" t="str">
        <f t="shared" si="502"/>
        <v/>
      </c>
      <c r="AG862" s="326" t="str">
        <f t="shared" si="503"/>
        <v/>
      </c>
      <c r="AH862" s="326" t="str">
        <f t="shared" si="504"/>
        <v/>
      </c>
      <c r="AI862" s="326" t="str">
        <f t="shared" si="505"/>
        <v/>
      </c>
      <c r="AJ862" s="326" t="str">
        <f t="shared" si="506"/>
        <v/>
      </c>
      <c r="AK862" s="335" t="str">
        <f t="shared" si="507"/>
        <v/>
      </c>
      <c r="AL862" s="41" t="str">
        <f t="shared" si="508"/>
        <v/>
      </c>
      <c r="AM862" s="8" t="e" cm="1">
        <f t="array" ref="AM862">Balance($B$8,$B$11,$B$12,$H$7,B862,AK862,AL862)</f>
        <v>#VALUE!</v>
      </c>
      <c r="AN862" s="8" t="e" cm="1">
        <f t="array" ref="AN862">getStorageByWaterLevel(B861)</f>
        <v>#VALUE!</v>
      </c>
    </row>
    <row r="863" spans="2:40" x14ac:dyDescent="0.25">
      <c r="B863" s="326" t="str">
        <f t="shared" si="486"/>
        <v/>
      </c>
      <c r="C863" s="326" t="str">
        <f t="shared" si="487"/>
        <v/>
      </c>
      <c r="D863" s="326" t="str">
        <f t="shared" si="488"/>
        <v/>
      </c>
      <c r="E863" s="326" t="str">
        <f t="shared" si="485"/>
        <v xml:space="preserve"> </v>
      </c>
      <c r="F863" s="326" t="str">
        <f t="shared" si="489"/>
        <v/>
      </c>
      <c r="G863" s="326" t="str">
        <f t="shared" si="490"/>
        <v/>
      </c>
      <c r="H863" s="311"/>
      <c r="I863" s="326" t="str">
        <f t="shared" si="491"/>
        <v/>
      </c>
      <c r="J863" s="326">
        <f t="shared" si="484"/>
        <v>42.18</v>
      </c>
      <c r="K863" s="333" t="str">
        <f t="shared" si="492"/>
        <v/>
      </c>
      <c r="L863" s="321" t="str">
        <f t="shared" si="493"/>
        <v/>
      </c>
      <c r="M863" s="321" t="str">
        <f t="shared" si="494"/>
        <v/>
      </c>
      <c r="N863" s="326" t="str">
        <f t="shared" si="495"/>
        <v/>
      </c>
      <c r="O863" s="326" t="str">
        <f t="shared" si="496"/>
        <v/>
      </c>
      <c r="P863" s="330"/>
      <c r="Q863" s="326"/>
      <c r="R863" s="276" t="str">
        <f>IF(H863&gt;0, rate1(1,$L$52,$L$51,$L$54,L863,$L$53,$L$50,P863),"")</f>
        <v/>
      </c>
      <c r="S863" s="321"/>
      <c r="T863" s="321"/>
      <c r="U863" s="326"/>
      <c r="V863" s="334"/>
      <c r="W863" s="326"/>
      <c r="X863" s="326"/>
      <c r="Y863" s="326"/>
      <c r="Z863" s="107" t="str">
        <f>IF(H863&gt;0, rate1(1,$L$52,$L$51,$L$54,U863,$L$53,$L$50,Y863),"")</f>
        <v/>
      </c>
      <c r="AA863" s="334" t="str">
        <f t="shared" si="497"/>
        <v/>
      </c>
      <c r="AB863" s="334" t="str">
        <f t="shared" si="498"/>
        <v/>
      </c>
      <c r="AC863" s="326" t="str">
        <f t="shared" si="499"/>
        <v/>
      </c>
      <c r="AD863" s="326" t="str">
        <f t="shared" si="500"/>
        <v/>
      </c>
      <c r="AE863" s="326" t="str">
        <f t="shared" si="501"/>
        <v/>
      </c>
      <c r="AF863" s="326" t="str">
        <f t="shared" si="502"/>
        <v/>
      </c>
      <c r="AG863" s="326" t="str">
        <f t="shared" si="503"/>
        <v/>
      </c>
      <c r="AH863" s="326" t="str">
        <f t="shared" si="504"/>
        <v/>
      </c>
      <c r="AI863" s="326" t="str">
        <f t="shared" si="505"/>
        <v/>
      </c>
      <c r="AJ863" s="326" t="str">
        <f t="shared" si="506"/>
        <v/>
      </c>
      <c r="AK863" s="335" t="str">
        <f t="shared" si="507"/>
        <v/>
      </c>
      <c r="AL863" s="41" t="str">
        <f t="shared" si="508"/>
        <v/>
      </c>
      <c r="AM863" s="8" t="e" cm="1">
        <f t="array" ref="AM863">Balance($B$8,$B$11,$B$12,$H$7,B863,AK863,AL863)</f>
        <v>#VALUE!</v>
      </c>
      <c r="AN863" s="8" t="e" cm="1">
        <f t="array" ref="AN863">getStorageByWaterLevel(B862)</f>
        <v>#VALUE!</v>
      </c>
    </row>
    <row r="864" spans="2:40" x14ac:dyDescent="0.25">
      <c r="B864" s="326" t="str">
        <f t="shared" si="486"/>
        <v/>
      </c>
      <c r="C864" s="326" t="str">
        <f t="shared" si="487"/>
        <v/>
      </c>
      <c r="D864" s="326" t="str">
        <f t="shared" si="488"/>
        <v/>
      </c>
      <c r="E864" s="326" t="str">
        <f t="shared" si="485"/>
        <v xml:space="preserve"> </v>
      </c>
      <c r="F864" s="326" t="str">
        <f t="shared" si="489"/>
        <v/>
      </c>
      <c r="G864" s="326" t="str">
        <f t="shared" si="490"/>
        <v/>
      </c>
      <c r="H864" s="311"/>
      <c r="I864" s="326" t="str">
        <f t="shared" si="491"/>
        <v/>
      </c>
      <c r="J864" s="326">
        <f t="shared" si="484"/>
        <v>42.18</v>
      </c>
      <c r="K864" s="333" t="str">
        <f t="shared" si="492"/>
        <v/>
      </c>
      <c r="L864" s="321" t="str">
        <f t="shared" si="493"/>
        <v/>
      </c>
      <c r="M864" s="321" t="str">
        <f t="shared" si="494"/>
        <v/>
      </c>
      <c r="N864" s="326" t="str">
        <f t="shared" si="495"/>
        <v/>
      </c>
      <c r="O864" s="326" t="str">
        <f t="shared" si="496"/>
        <v/>
      </c>
      <c r="P864" s="330"/>
      <c r="Q864" s="326"/>
      <c r="R864" s="276" t="str">
        <f>IF(H864&gt;0, rate1(1,$L$52,$L$51,$L$54,L864,$L$53,$L$50,P864),"")</f>
        <v/>
      </c>
      <c r="S864" s="321"/>
      <c r="T864" s="321"/>
      <c r="U864" s="326"/>
      <c r="V864" s="334"/>
      <c r="W864" s="326"/>
      <c r="X864" s="326"/>
      <c r="Y864" s="326"/>
      <c r="Z864" s="107" t="str">
        <f>IF(H864&gt;0, rate1(1,$L$52,$L$51,$L$54,U864,$L$53,$L$50,Y864),"")</f>
        <v/>
      </c>
      <c r="AA864" s="334" t="str">
        <f t="shared" si="497"/>
        <v/>
      </c>
      <c r="AB864" s="334" t="str">
        <f t="shared" si="498"/>
        <v/>
      </c>
      <c r="AC864" s="326" t="str">
        <f t="shared" si="499"/>
        <v/>
      </c>
      <c r="AD864" s="326" t="str">
        <f t="shared" si="500"/>
        <v/>
      </c>
      <c r="AE864" s="326" t="str">
        <f t="shared" si="501"/>
        <v/>
      </c>
      <c r="AF864" s="326" t="str">
        <f t="shared" si="502"/>
        <v/>
      </c>
      <c r="AG864" s="326" t="str">
        <f t="shared" si="503"/>
        <v/>
      </c>
      <c r="AH864" s="326" t="str">
        <f t="shared" si="504"/>
        <v/>
      </c>
      <c r="AI864" s="326" t="str">
        <f t="shared" si="505"/>
        <v/>
      </c>
      <c r="AJ864" s="326" t="str">
        <f t="shared" si="506"/>
        <v/>
      </c>
      <c r="AK864" s="335" t="str">
        <f t="shared" si="507"/>
        <v/>
      </c>
      <c r="AL864" s="41" t="str">
        <f t="shared" si="508"/>
        <v/>
      </c>
      <c r="AM864" s="8" t="e" cm="1">
        <f t="array" ref="AM864">Balance($B$8,$B$11,$B$12,$H$7,B864,AK864,AL864)</f>
        <v>#VALUE!</v>
      </c>
      <c r="AN864" s="8" t="e" cm="1">
        <f t="array" ref="AN864">getStorageByWaterLevel(B863)</f>
        <v>#VALUE!</v>
      </c>
    </row>
    <row r="865" spans="2:40" x14ac:dyDescent="0.25">
      <c r="B865" s="326" t="str">
        <f t="shared" si="486"/>
        <v/>
      </c>
      <c r="C865" s="326" t="str">
        <f t="shared" si="487"/>
        <v/>
      </c>
      <c r="D865" s="326" t="str">
        <f t="shared" si="488"/>
        <v/>
      </c>
      <c r="E865" s="326" t="str">
        <f t="shared" si="485"/>
        <v xml:space="preserve"> </v>
      </c>
      <c r="F865" s="326" t="str">
        <f t="shared" si="489"/>
        <v/>
      </c>
      <c r="G865" s="326" t="str">
        <f t="shared" si="490"/>
        <v/>
      </c>
      <c r="H865" s="311"/>
      <c r="I865" s="326" t="str">
        <f t="shared" si="491"/>
        <v/>
      </c>
      <c r="J865" s="326">
        <f t="shared" si="484"/>
        <v>42.18</v>
      </c>
      <c r="K865" s="333" t="str">
        <f t="shared" si="492"/>
        <v/>
      </c>
      <c r="L865" s="321" t="str">
        <f t="shared" si="493"/>
        <v/>
      </c>
      <c r="M865" s="321" t="str">
        <f t="shared" si="494"/>
        <v/>
      </c>
      <c r="N865" s="326" t="str">
        <f t="shared" si="495"/>
        <v/>
      </c>
      <c r="O865" s="326" t="str">
        <f t="shared" si="496"/>
        <v/>
      </c>
      <c r="P865" s="330"/>
      <c r="Q865" s="326"/>
      <c r="R865" s="276" t="str">
        <f>IF(H865&gt;0, rate1(1,$L$52,$L$51,$L$54,L865,$L$53,$L$50,P865),"")</f>
        <v/>
      </c>
      <c r="S865" s="321"/>
      <c r="T865" s="321"/>
      <c r="U865" s="326"/>
      <c r="V865" s="334"/>
      <c r="W865" s="326"/>
      <c r="X865" s="326"/>
      <c r="Y865" s="326"/>
      <c r="Z865" s="107" t="str">
        <f>IF(H865&gt;0, rate1(1,$L$52,$L$51,$L$54,U865,$L$53,$L$50,Y865),"")</f>
        <v/>
      </c>
      <c r="AA865" s="334" t="str">
        <f t="shared" si="497"/>
        <v/>
      </c>
      <c r="AB865" s="334" t="str">
        <f t="shared" si="498"/>
        <v/>
      </c>
      <c r="AC865" s="326" t="str">
        <f t="shared" si="499"/>
        <v/>
      </c>
      <c r="AD865" s="326" t="str">
        <f t="shared" si="500"/>
        <v/>
      </c>
      <c r="AE865" s="326" t="str">
        <f t="shared" si="501"/>
        <v/>
      </c>
      <c r="AF865" s="326" t="str">
        <f t="shared" si="502"/>
        <v/>
      </c>
      <c r="AG865" s="326" t="str">
        <f t="shared" si="503"/>
        <v/>
      </c>
      <c r="AH865" s="326" t="str">
        <f t="shared" si="504"/>
        <v/>
      </c>
      <c r="AI865" s="326" t="str">
        <f t="shared" si="505"/>
        <v/>
      </c>
      <c r="AJ865" s="326" t="str">
        <f t="shared" si="506"/>
        <v/>
      </c>
      <c r="AK865" s="335" t="str">
        <f t="shared" si="507"/>
        <v/>
      </c>
      <c r="AL865" s="41" t="str">
        <f t="shared" si="508"/>
        <v/>
      </c>
      <c r="AM865" s="8" t="e" cm="1">
        <f t="array" ref="AM865">Balance($B$8,$B$11,$B$12,$H$7,B865,AK865,AL865)</f>
        <v>#VALUE!</v>
      </c>
      <c r="AN865" s="8" t="e" cm="1">
        <f t="array" ref="AN865">getStorageByWaterLevel(B864)</f>
        <v>#VALUE!</v>
      </c>
    </row>
    <row r="866" spans="2:40" x14ac:dyDescent="0.25">
      <c r="B866" s="326" t="str">
        <f t="shared" si="486"/>
        <v/>
      </c>
      <c r="C866" s="326" t="str">
        <f t="shared" si="487"/>
        <v/>
      </c>
      <c r="D866" s="326" t="str">
        <f t="shared" si="488"/>
        <v/>
      </c>
      <c r="E866" s="326" t="str">
        <f t="shared" si="485"/>
        <v xml:space="preserve"> </v>
      </c>
      <c r="F866" s="326" t="str">
        <f t="shared" si="489"/>
        <v/>
      </c>
      <c r="G866" s="326" t="str">
        <f t="shared" si="490"/>
        <v/>
      </c>
      <c r="H866" s="311"/>
      <c r="I866" s="326" t="str">
        <f t="shared" si="491"/>
        <v/>
      </c>
      <c r="J866" s="326">
        <f t="shared" si="484"/>
        <v>42.18</v>
      </c>
      <c r="K866" s="333" t="str">
        <f t="shared" si="492"/>
        <v/>
      </c>
      <c r="L866" s="321" t="str">
        <f t="shared" si="493"/>
        <v/>
      </c>
      <c r="M866" s="321" t="str">
        <f t="shared" si="494"/>
        <v/>
      </c>
      <c r="N866" s="326" t="str">
        <f t="shared" si="495"/>
        <v/>
      </c>
      <c r="O866" s="326" t="str">
        <f t="shared" si="496"/>
        <v/>
      </c>
      <c r="P866" s="330"/>
      <c r="Q866" s="326"/>
      <c r="R866" s="276" t="str">
        <f>IF(H866&gt;0, rate1(1,$L$52,$L$51,$L$54,L866,$L$53,$L$50,P866),"")</f>
        <v/>
      </c>
      <c r="S866" s="321"/>
      <c r="T866" s="321"/>
      <c r="U866" s="326"/>
      <c r="V866" s="334"/>
      <c r="W866" s="326"/>
      <c r="X866" s="326"/>
      <c r="Y866" s="326"/>
      <c r="Z866" s="107" t="str">
        <f>IF(H866&gt;0, rate1(1,$L$52,$L$51,$L$54,U866,$L$53,$L$50,Y866),"")</f>
        <v/>
      </c>
      <c r="AA866" s="334" t="str">
        <f t="shared" si="497"/>
        <v/>
      </c>
      <c r="AB866" s="334" t="str">
        <f t="shared" si="498"/>
        <v/>
      </c>
      <c r="AC866" s="326" t="str">
        <f t="shared" si="499"/>
        <v/>
      </c>
      <c r="AD866" s="326" t="str">
        <f t="shared" si="500"/>
        <v/>
      </c>
      <c r="AE866" s="326" t="str">
        <f t="shared" si="501"/>
        <v/>
      </c>
      <c r="AF866" s="326" t="str">
        <f t="shared" si="502"/>
        <v/>
      </c>
      <c r="AG866" s="326" t="str">
        <f t="shared" si="503"/>
        <v/>
      </c>
      <c r="AH866" s="326" t="str">
        <f t="shared" si="504"/>
        <v/>
      </c>
      <c r="AI866" s="326" t="str">
        <f t="shared" si="505"/>
        <v/>
      </c>
      <c r="AJ866" s="326" t="str">
        <f t="shared" si="506"/>
        <v/>
      </c>
      <c r="AK866" s="335" t="str">
        <f t="shared" si="507"/>
        <v/>
      </c>
      <c r="AL866" s="41" t="str">
        <f t="shared" si="508"/>
        <v/>
      </c>
      <c r="AM866" s="8" t="e" cm="1">
        <f t="array" ref="AM866">Balance($B$8,$B$11,$B$12,$H$7,B866,AK866,AL866)</f>
        <v>#VALUE!</v>
      </c>
      <c r="AN866" s="8" t="e" cm="1">
        <f t="array" ref="AN866">getStorageByWaterLevel(B865)</f>
        <v>#VALUE!</v>
      </c>
    </row>
    <row r="867" spans="2:40" x14ac:dyDescent="0.25">
      <c r="B867" s="326" t="str">
        <f t="shared" si="486"/>
        <v/>
      </c>
      <c r="C867" s="326" t="str">
        <f t="shared" si="487"/>
        <v/>
      </c>
      <c r="D867" s="326" t="str">
        <f t="shared" si="488"/>
        <v/>
      </c>
      <c r="E867" s="326" t="str">
        <f t="shared" si="485"/>
        <v xml:space="preserve"> </v>
      </c>
      <c r="F867" s="326" t="str">
        <f t="shared" si="489"/>
        <v/>
      </c>
      <c r="G867" s="326" t="str">
        <f t="shared" si="490"/>
        <v/>
      </c>
      <c r="H867" s="311"/>
      <c r="I867" s="326" t="str">
        <f t="shared" si="491"/>
        <v/>
      </c>
      <c r="J867" s="326">
        <f t="shared" si="484"/>
        <v>42.18</v>
      </c>
      <c r="K867" s="333" t="str">
        <f t="shared" si="492"/>
        <v/>
      </c>
      <c r="L867" s="321" t="str">
        <f t="shared" si="493"/>
        <v/>
      </c>
      <c r="M867" s="321" t="str">
        <f t="shared" si="494"/>
        <v/>
      </c>
      <c r="N867" s="326" t="str">
        <f t="shared" si="495"/>
        <v/>
      </c>
      <c r="O867" s="326" t="str">
        <f t="shared" si="496"/>
        <v/>
      </c>
      <c r="P867" s="330"/>
      <c r="Q867" s="326"/>
      <c r="R867" s="276" t="str">
        <f>IF(H867&gt;0, rate1(1,$L$52,$L$51,$L$54,L867,$L$53,$L$50,P867),"")</f>
        <v/>
      </c>
      <c r="S867" s="321"/>
      <c r="T867" s="321"/>
      <c r="U867" s="326"/>
      <c r="V867" s="334"/>
      <c r="W867" s="326"/>
      <c r="X867" s="326"/>
      <c r="Y867" s="326"/>
      <c r="Z867" s="107" t="str">
        <f>IF(H867&gt;0, rate1(1,$L$52,$L$51,$L$54,U867,$L$53,$L$50,Y867),"")</f>
        <v/>
      </c>
      <c r="AA867" s="334" t="str">
        <f t="shared" si="497"/>
        <v/>
      </c>
      <c r="AB867" s="334" t="str">
        <f t="shared" si="498"/>
        <v/>
      </c>
      <c r="AC867" s="326" t="str">
        <f t="shared" si="499"/>
        <v/>
      </c>
      <c r="AD867" s="326" t="str">
        <f t="shared" si="500"/>
        <v/>
      </c>
      <c r="AE867" s="326" t="str">
        <f t="shared" si="501"/>
        <v/>
      </c>
      <c r="AF867" s="326" t="str">
        <f t="shared" si="502"/>
        <v/>
      </c>
      <c r="AG867" s="326" t="str">
        <f t="shared" si="503"/>
        <v/>
      </c>
      <c r="AH867" s="326" t="str">
        <f t="shared" si="504"/>
        <v/>
      </c>
      <c r="AI867" s="326" t="str">
        <f t="shared" si="505"/>
        <v/>
      </c>
      <c r="AJ867" s="326" t="str">
        <f t="shared" si="506"/>
        <v/>
      </c>
      <c r="AK867" s="335" t="str">
        <f t="shared" si="507"/>
        <v/>
      </c>
      <c r="AL867" s="41" t="str">
        <f t="shared" si="508"/>
        <v/>
      </c>
      <c r="AM867" s="8" t="e" cm="1">
        <f t="array" ref="AM867">Balance($B$8,$B$11,$B$12,$H$7,B867,AK867,AL867)</f>
        <v>#VALUE!</v>
      </c>
      <c r="AN867" s="8" t="e" cm="1">
        <f t="array" ref="AN867">getStorageByWaterLevel(B866)</f>
        <v>#VALUE!</v>
      </c>
    </row>
    <row r="868" spans="2:40" x14ac:dyDescent="0.25">
      <c r="B868" s="326" t="str">
        <f t="shared" si="486"/>
        <v/>
      </c>
      <c r="C868" s="326" t="str">
        <f t="shared" si="487"/>
        <v/>
      </c>
      <c r="D868" s="326" t="str">
        <f t="shared" si="488"/>
        <v/>
      </c>
      <c r="E868" s="326" t="str">
        <f t="shared" si="485"/>
        <v xml:space="preserve"> </v>
      </c>
      <c r="F868" s="326" t="str">
        <f t="shared" si="489"/>
        <v/>
      </c>
      <c r="G868" s="326" t="str">
        <f t="shared" si="490"/>
        <v/>
      </c>
      <c r="H868" s="311"/>
      <c r="I868" s="326" t="str">
        <f t="shared" si="491"/>
        <v/>
      </c>
      <c r="J868" s="326">
        <f t="shared" si="484"/>
        <v>42.18</v>
      </c>
      <c r="K868" s="333" t="str">
        <f t="shared" si="492"/>
        <v/>
      </c>
      <c r="L868" s="321" t="str">
        <f t="shared" si="493"/>
        <v/>
      </c>
      <c r="M868" s="321" t="str">
        <f t="shared" si="494"/>
        <v/>
      </c>
      <c r="N868" s="326" t="str">
        <f t="shared" si="495"/>
        <v/>
      </c>
      <c r="O868" s="326" t="str">
        <f t="shared" si="496"/>
        <v/>
      </c>
      <c r="P868" s="330"/>
      <c r="Q868" s="326"/>
      <c r="R868" s="276" t="str">
        <f>IF(H868&gt;0, rate1(1,$L$52,$L$51,$L$54,L868,$L$53,$L$50,P868),"")</f>
        <v/>
      </c>
      <c r="S868" s="321"/>
      <c r="T868" s="321"/>
      <c r="U868" s="326"/>
      <c r="V868" s="334"/>
      <c r="W868" s="326"/>
      <c r="X868" s="326"/>
      <c r="Y868" s="326"/>
      <c r="Z868" s="107" t="str">
        <f>IF(H868&gt;0, rate1(1,$L$52,$L$51,$L$54,U868,$L$53,$L$50,Y868),"")</f>
        <v/>
      </c>
      <c r="AA868" s="334" t="str">
        <f t="shared" si="497"/>
        <v/>
      </c>
      <c r="AB868" s="334" t="str">
        <f t="shared" si="498"/>
        <v/>
      </c>
      <c r="AC868" s="326" t="str">
        <f t="shared" si="499"/>
        <v/>
      </c>
      <c r="AD868" s="326" t="str">
        <f t="shared" si="500"/>
        <v/>
      </c>
      <c r="AE868" s="326" t="str">
        <f t="shared" si="501"/>
        <v/>
      </c>
      <c r="AF868" s="326" t="str">
        <f t="shared" si="502"/>
        <v/>
      </c>
      <c r="AG868" s="326" t="str">
        <f t="shared" si="503"/>
        <v/>
      </c>
      <c r="AH868" s="326" t="str">
        <f t="shared" si="504"/>
        <v/>
      </c>
      <c r="AI868" s="326" t="str">
        <f t="shared" si="505"/>
        <v/>
      </c>
      <c r="AJ868" s="326" t="str">
        <f t="shared" si="506"/>
        <v/>
      </c>
      <c r="AK868" s="335" t="str">
        <f t="shared" si="507"/>
        <v/>
      </c>
      <c r="AL868" s="41" t="str">
        <f t="shared" si="508"/>
        <v/>
      </c>
      <c r="AM868" s="8" t="e" cm="1">
        <f t="array" ref="AM868">Balance($B$8,$B$11,$B$12,$H$7,B868,AK868,AL868)</f>
        <v>#VALUE!</v>
      </c>
      <c r="AN868" s="8" t="e" cm="1">
        <f t="array" ref="AN868">getStorageByWaterLevel(B867)</f>
        <v>#VALUE!</v>
      </c>
    </row>
    <row r="869" spans="2:40" x14ac:dyDescent="0.25">
      <c r="B869" s="326" t="str">
        <f t="shared" si="486"/>
        <v/>
      </c>
      <c r="C869" s="326" t="str">
        <f t="shared" si="487"/>
        <v/>
      </c>
      <c r="D869" s="326" t="str">
        <f t="shared" si="488"/>
        <v/>
      </c>
      <c r="E869" s="326" t="str">
        <f t="shared" si="485"/>
        <v xml:space="preserve"> </v>
      </c>
      <c r="F869" s="326" t="str">
        <f t="shared" si="489"/>
        <v/>
      </c>
      <c r="G869" s="326" t="str">
        <f t="shared" si="490"/>
        <v/>
      </c>
      <c r="H869" s="311"/>
      <c r="I869" s="326" t="str">
        <f t="shared" si="491"/>
        <v/>
      </c>
      <c r="J869" s="326">
        <f t="shared" si="484"/>
        <v>42.18</v>
      </c>
      <c r="K869" s="333" t="str">
        <f t="shared" si="492"/>
        <v/>
      </c>
      <c r="L869" s="321" t="str">
        <f t="shared" si="493"/>
        <v/>
      </c>
      <c r="M869" s="321" t="str">
        <f t="shared" si="494"/>
        <v/>
      </c>
      <c r="N869" s="326" t="str">
        <f t="shared" si="495"/>
        <v/>
      </c>
      <c r="O869" s="326" t="str">
        <f t="shared" si="496"/>
        <v/>
      </c>
      <c r="P869" s="330"/>
      <c r="Q869" s="326"/>
      <c r="R869" s="276" t="str">
        <f>IF(H869&gt;0, rate1(1,$L$52,$L$51,$L$54,L869,$L$53,$L$50,P869),"")</f>
        <v/>
      </c>
      <c r="S869" s="321"/>
      <c r="T869" s="321"/>
      <c r="U869" s="326"/>
      <c r="V869" s="334"/>
      <c r="W869" s="326"/>
      <c r="X869" s="326"/>
      <c r="Y869" s="326"/>
      <c r="Z869" s="107" t="str">
        <f>IF(H869&gt;0, rate1(1,$L$52,$L$51,$L$54,U869,$L$53,$L$50,Y869),"")</f>
        <v/>
      </c>
      <c r="AA869" s="334" t="str">
        <f t="shared" si="497"/>
        <v/>
      </c>
      <c r="AB869" s="334" t="str">
        <f t="shared" si="498"/>
        <v/>
      </c>
      <c r="AC869" s="326" t="str">
        <f t="shared" si="499"/>
        <v/>
      </c>
      <c r="AD869" s="326" t="str">
        <f t="shared" si="500"/>
        <v/>
      </c>
      <c r="AE869" s="326" t="str">
        <f t="shared" si="501"/>
        <v/>
      </c>
      <c r="AF869" s="326" t="str">
        <f t="shared" si="502"/>
        <v/>
      </c>
      <c r="AG869" s="326" t="str">
        <f t="shared" si="503"/>
        <v/>
      </c>
      <c r="AH869" s="326" t="str">
        <f t="shared" si="504"/>
        <v/>
      </c>
      <c r="AI869" s="326" t="str">
        <f t="shared" si="505"/>
        <v/>
      </c>
      <c r="AJ869" s="326" t="str">
        <f t="shared" si="506"/>
        <v/>
      </c>
      <c r="AK869" s="335" t="str">
        <f t="shared" si="507"/>
        <v/>
      </c>
      <c r="AL869" s="41" t="str">
        <f t="shared" si="508"/>
        <v/>
      </c>
      <c r="AM869" s="8" t="e" cm="1">
        <f t="array" ref="AM869">Balance($B$8,$B$11,$B$12,$H$7,B869,AK869,AL869)</f>
        <v>#VALUE!</v>
      </c>
      <c r="AN869" s="8" t="e" cm="1">
        <f t="array" ref="AN869">getStorageByWaterLevel(B868)</f>
        <v>#VALUE!</v>
      </c>
    </row>
    <row r="870" spans="2:40" x14ac:dyDescent="0.25">
      <c r="B870" s="326" t="str">
        <f t="shared" si="486"/>
        <v/>
      </c>
      <c r="C870" s="326" t="str">
        <f t="shared" si="487"/>
        <v/>
      </c>
      <c r="D870" s="326" t="str">
        <f t="shared" si="488"/>
        <v/>
      </c>
      <c r="E870" s="326" t="str">
        <f t="shared" si="485"/>
        <v xml:space="preserve"> </v>
      </c>
      <c r="F870" s="326" t="str">
        <f t="shared" si="489"/>
        <v/>
      </c>
      <c r="G870" s="326" t="str">
        <f t="shared" si="490"/>
        <v/>
      </c>
      <c r="H870" s="311"/>
      <c r="I870" s="326" t="str">
        <f t="shared" si="491"/>
        <v/>
      </c>
      <c r="J870" s="326">
        <f t="shared" si="484"/>
        <v>42.18</v>
      </c>
      <c r="K870" s="333" t="str">
        <f t="shared" si="492"/>
        <v/>
      </c>
      <c r="L870" s="321" t="str">
        <f t="shared" si="493"/>
        <v/>
      </c>
      <c r="M870" s="321" t="str">
        <f t="shared" si="494"/>
        <v/>
      </c>
      <c r="N870" s="326" t="str">
        <f t="shared" si="495"/>
        <v/>
      </c>
      <c r="O870" s="326" t="str">
        <f t="shared" si="496"/>
        <v/>
      </c>
      <c r="P870" s="330"/>
      <c r="Q870" s="326"/>
      <c r="R870" s="276" t="str">
        <f>IF(H870&gt;0, rate1(1,$L$52,$L$51,$L$54,L870,$L$53,$L$50,P870),"")</f>
        <v/>
      </c>
      <c r="S870" s="321"/>
      <c r="T870" s="321"/>
      <c r="U870" s="326"/>
      <c r="V870" s="334"/>
      <c r="W870" s="326"/>
      <c r="X870" s="326"/>
      <c r="Y870" s="326"/>
      <c r="Z870" s="107" t="str">
        <f>IF(H870&gt;0, rate1(1,$L$52,$L$51,$L$54,U870,$L$53,$L$50,Y870),"")</f>
        <v/>
      </c>
      <c r="AA870" s="334" t="str">
        <f t="shared" si="497"/>
        <v/>
      </c>
      <c r="AB870" s="334" t="str">
        <f t="shared" si="498"/>
        <v/>
      </c>
      <c r="AC870" s="326" t="str">
        <f t="shared" si="499"/>
        <v/>
      </c>
      <c r="AD870" s="326" t="str">
        <f t="shared" si="500"/>
        <v/>
      </c>
      <c r="AE870" s="326" t="str">
        <f t="shared" si="501"/>
        <v/>
      </c>
      <c r="AF870" s="326" t="str">
        <f t="shared" si="502"/>
        <v/>
      </c>
      <c r="AG870" s="326" t="str">
        <f t="shared" si="503"/>
        <v/>
      </c>
      <c r="AH870" s="326" t="str">
        <f t="shared" si="504"/>
        <v/>
      </c>
      <c r="AI870" s="326" t="str">
        <f t="shared" si="505"/>
        <v/>
      </c>
      <c r="AJ870" s="326" t="str">
        <f t="shared" si="506"/>
        <v/>
      </c>
      <c r="AK870" s="335" t="str">
        <f t="shared" si="507"/>
        <v/>
      </c>
      <c r="AL870" s="41" t="str">
        <f t="shared" si="508"/>
        <v/>
      </c>
      <c r="AM870" s="8" t="e" cm="1">
        <f t="array" ref="AM870">Balance($B$8,$B$11,$B$12,$H$7,B870,AK870,AL870)</f>
        <v>#VALUE!</v>
      </c>
      <c r="AN870" s="8" t="e" cm="1">
        <f t="array" ref="AN870">getStorageByWaterLevel(B869)</f>
        <v>#VALUE!</v>
      </c>
    </row>
    <row r="871" spans="2:40" x14ac:dyDescent="0.25">
      <c r="B871" s="326" t="str">
        <f t="shared" si="486"/>
        <v/>
      </c>
      <c r="C871" s="326" t="str">
        <f t="shared" si="487"/>
        <v/>
      </c>
      <c r="D871" s="326" t="str">
        <f t="shared" si="488"/>
        <v/>
      </c>
      <c r="E871" s="326" t="str">
        <f t="shared" si="485"/>
        <v xml:space="preserve"> </v>
      </c>
      <c r="F871" s="326" t="str">
        <f t="shared" si="489"/>
        <v/>
      </c>
      <c r="G871" s="326" t="str">
        <f t="shared" si="490"/>
        <v/>
      </c>
      <c r="H871" s="311"/>
      <c r="I871" s="326" t="str">
        <f t="shared" si="491"/>
        <v/>
      </c>
      <c r="J871" s="326">
        <f t="shared" si="484"/>
        <v>42.18</v>
      </c>
      <c r="K871" s="333" t="str">
        <f t="shared" si="492"/>
        <v/>
      </c>
      <c r="L871" s="321" t="str">
        <f t="shared" si="493"/>
        <v/>
      </c>
      <c r="M871" s="321" t="str">
        <f t="shared" si="494"/>
        <v/>
      </c>
      <c r="N871" s="326" t="str">
        <f t="shared" si="495"/>
        <v/>
      </c>
      <c r="O871" s="326" t="str">
        <f t="shared" si="496"/>
        <v/>
      </c>
      <c r="P871" s="330"/>
      <c r="Q871" s="326"/>
      <c r="R871" s="276" t="str">
        <f>IF(H871&gt;0, rate1(1,$L$52,$L$51,$L$54,L871,$L$53,$L$50,P871),"")</f>
        <v/>
      </c>
      <c r="S871" s="321"/>
      <c r="T871" s="321"/>
      <c r="U871" s="326"/>
      <c r="V871" s="334"/>
      <c r="W871" s="326"/>
      <c r="X871" s="326"/>
      <c r="Y871" s="326"/>
      <c r="Z871" s="107" t="str">
        <f>IF(H871&gt;0, rate1(1,$L$52,$L$51,$L$54,U871,$L$53,$L$50,Y871),"")</f>
        <v/>
      </c>
      <c r="AA871" s="334" t="str">
        <f t="shared" si="497"/>
        <v/>
      </c>
      <c r="AB871" s="334" t="str">
        <f t="shared" si="498"/>
        <v/>
      </c>
      <c r="AC871" s="326" t="str">
        <f t="shared" si="499"/>
        <v/>
      </c>
      <c r="AD871" s="326" t="str">
        <f t="shared" si="500"/>
        <v/>
      </c>
      <c r="AE871" s="326" t="str">
        <f t="shared" si="501"/>
        <v/>
      </c>
      <c r="AF871" s="326" t="str">
        <f t="shared" si="502"/>
        <v/>
      </c>
      <c r="AG871" s="326" t="str">
        <f t="shared" si="503"/>
        <v/>
      </c>
      <c r="AH871" s="326" t="str">
        <f t="shared" si="504"/>
        <v/>
      </c>
      <c r="AI871" s="326" t="str">
        <f t="shared" si="505"/>
        <v/>
      </c>
      <c r="AJ871" s="326" t="str">
        <f t="shared" si="506"/>
        <v/>
      </c>
      <c r="AK871" s="335" t="str">
        <f t="shared" si="507"/>
        <v/>
      </c>
      <c r="AL871" s="41" t="str">
        <f t="shared" si="508"/>
        <v/>
      </c>
      <c r="AM871" s="8" t="e" cm="1">
        <f t="array" ref="AM871">Balance($B$8,$B$11,$B$12,$H$7,B871,AK871,AL871)</f>
        <v>#VALUE!</v>
      </c>
      <c r="AN871" s="8" t="e" cm="1">
        <f t="array" ref="AN871">getStorageByWaterLevel(B870)</f>
        <v>#VALUE!</v>
      </c>
    </row>
    <row r="872" spans="2:40" x14ac:dyDescent="0.25">
      <c r="B872" s="326" t="str">
        <f t="shared" si="486"/>
        <v/>
      </c>
      <c r="C872" s="326" t="str">
        <f t="shared" si="487"/>
        <v/>
      </c>
      <c r="D872" s="326" t="str">
        <f t="shared" si="488"/>
        <v/>
      </c>
      <c r="E872" s="326" t="str">
        <f t="shared" si="485"/>
        <v xml:space="preserve"> </v>
      </c>
      <c r="F872" s="326" t="str">
        <f t="shared" si="489"/>
        <v/>
      </c>
      <c r="G872" s="326" t="str">
        <f t="shared" si="490"/>
        <v/>
      </c>
      <c r="H872" s="311"/>
      <c r="I872" s="326" t="str">
        <f t="shared" si="491"/>
        <v/>
      </c>
      <c r="J872" s="326">
        <f t="shared" si="484"/>
        <v>42.18</v>
      </c>
      <c r="K872" s="333" t="str">
        <f t="shared" si="492"/>
        <v/>
      </c>
      <c r="L872" s="321" t="str">
        <f t="shared" si="493"/>
        <v/>
      </c>
      <c r="M872" s="321" t="str">
        <f t="shared" si="494"/>
        <v/>
      </c>
      <c r="N872" s="326" t="str">
        <f t="shared" si="495"/>
        <v/>
      </c>
      <c r="O872" s="326" t="str">
        <f t="shared" si="496"/>
        <v/>
      </c>
      <c r="P872" s="330"/>
      <c r="Q872" s="326"/>
      <c r="R872" s="276" t="str">
        <f>IF(H872&gt;0, rate1(1,$L$52,$L$51,$L$54,L872,$L$53,$L$50,P872),"")</f>
        <v/>
      </c>
      <c r="S872" s="321"/>
      <c r="T872" s="321"/>
      <c r="U872" s="326"/>
      <c r="V872" s="334"/>
      <c r="W872" s="326"/>
      <c r="X872" s="326"/>
      <c r="Y872" s="326"/>
      <c r="Z872" s="107" t="str">
        <f>IF(H872&gt;0, rate1(1,$L$52,$L$51,$L$54,U872,$L$53,$L$50,Y872),"")</f>
        <v/>
      </c>
      <c r="AA872" s="334" t="str">
        <f t="shared" si="497"/>
        <v/>
      </c>
      <c r="AB872" s="334" t="str">
        <f t="shared" si="498"/>
        <v/>
      </c>
      <c r="AC872" s="326" t="str">
        <f t="shared" si="499"/>
        <v/>
      </c>
      <c r="AD872" s="326" t="str">
        <f t="shared" si="500"/>
        <v/>
      </c>
      <c r="AE872" s="326" t="str">
        <f t="shared" si="501"/>
        <v/>
      </c>
      <c r="AF872" s="326" t="str">
        <f t="shared" si="502"/>
        <v/>
      </c>
      <c r="AG872" s="326" t="str">
        <f t="shared" si="503"/>
        <v/>
      </c>
      <c r="AH872" s="326" t="str">
        <f t="shared" si="504"/>
        <v/>
      </c>
      <c r="AI872" s="326" t="str">
        <f t="shared" si="505"/>
        <v/>
      </c>
      <c r="AJ872" s="326" t="str">
        <f t="shared" si="506"/>
        <v/>
      </c>
      <c r="AK872" s="335" t="str">
        <f t="shared" si="507"/>
        <v/>
      </c>
      <c r="AL872" s="41" t="str">
        <f t="shared" si="508"/>
        <v/>
      </c>
      <c r="AM872" s="8" t="e" cm="1">
        <f t="array" ref="AM872">Balance($B$8,$B$11,$B$12,$H$7,B872,AK872,AL872)</f>
        <v>#VALUE!</v>
      </c>
      <c r="AN872" s="8" t="e" cm="1">
        <f t="array" ref="AN872">getStorageByWaterLevel(B871)</f>
        <v>#VALUE!</v>
      </c>
    </row>
    <row r="873" spans="2:40" x14ac:dyDescent="0.25">
      <c r="B873" s="326" t="str">
        <f t="shared" si="486"/>
        <v/>
      </c>
      <c r="C873" s="326" t="str">
        <f t="shared" si="487"/>
        <v/>
      </c>
      <c r="D873" s="326" t="str">
        <f t="shared" si="488"/>
        <v/>
      </c>
      <c r="E873" s="326" t="str">
        <f t="shared" si="485"/>
        <v xml:space="preserve"> </v>
      </c>
      <c r="F873" s="326" t="str">
        <f t="shared" si="489"/>
        <v/>
      </c>
      <c r="G873" s="326" t="str">
        <f t="shared" si="490"/>
        <v/>
      </c>
      <c r="H873" s="311"/>
      <c r="I873" s="326" t="str">
        <f t="shared" si="491"/>
        <v/>
      </c>
      <c r="J873" s="326">
        <f t="shared" si="484"/>
        <v>42.18</v>
      </c>
      <c r="K873" s="333" t="str">
        <f t="shared" si="492"/>
        <v/>
      </c>
      <c r="L873" s="321" t="str">
        <f t="shared" si="493"/>
        <v/>
      </c>
      <c r="M873" s="321" t="str">
        <f t="shared" si="494"/>
        <v/>
      </c>
      <c r="N873" s="326" t="str">
        <f t="shared" si="495"/>
        <v/>
      </c>
      <c r="O873" s="326" t="str">
        <f t="shared" si="496"/>
        <v/>
      </c>
      <c r="P873" s="330"/>
      <c r="Q873" s="326"/>
      <c r="R873" s="276" t="str">
        <f>IF(H873&gt;0, rate1(1,$L$52,$L$51,$L$54,L873,$L$53,$L$50,P873),"")</f>
        <v/>
      </c>
      <c r="S873" s="321"/>
      <c r="T873" s="321"/>
      <c r="U873" s="326"/>
      <c r="V873" s="334"/>
      <c r="W873" s="326"/>
      <c r="X873" s="326"/>
      <c r="Y873" s="326"/>
      <c r="Z873" s="107" t="str">
        <f>IF(H873&gt;0, rate1(1,$L$52,$L$51,$L$54,U873,$L$53,$L$50,Y873),"")</f>
        <v/>
      </c>
      <c r="AA873" s="334" t="str">
        <f t="shared" si="497"/>
        <v/>
      </c>
      <c r="AB873" s="334" t="str">
        <f t="shared" si="498"/>
        <v/>
      </c>
      <c r="AC873" s="326" t="str">
        <f t="shared" si="499"/>
        <v/>
      </c>
      <c r="AD873" s="326" t="str">
        <f t="shared" si="500"/>
        <v/>
      </c>
      <c r="AE873" s="326" t="str">
        <f t="shared" si="501"/>
        <v/>
      </c>
      <c r="AF873" s="326" t="str">
        <f t="shared" si="502"/>
        <v/>
      </c>
      <c r="AG873" s="326" t="str">
        <f t="shared" si="503"/>
        <v/>
      </c>
      <c r="AH873" s="326" t="str">
        <f t="shared" si="504"/>
        <v/>
      </c>
      <c r="AI873" s="326" t="str">
        <f t="shared" si="505"/>
        <v/>
      </c>
      <c r="AJ873" s="326" t="str">
        <f t="shared" si="506"/>
        <v/>
      </c>
      <c r="AK873" s="335" t="str">
        <f t="shared" si="507"/>
        <v/>
      </c>
      <c r="AL873" s="41" t="str">
        <f t="shared" si="508"/>
        <v/>
      </c>
      <c r="AM873" s="8" t="e" cm="1">
        <f t="array" ref="AM873">Balance($B$8,$B$11,$B$12,$H$7,B873,AK873,AL873)</f>
        <v>#VALUE!</v>
      </c>
      <c r="AN873" s="8" t="e" cm="1">
        <f t="array" ref="AN873">getStorageByWaterLevel(B872)</f>
        <v>#VALUE!</v>
      </c>
    </row>
    <row r="874" spans="2:40" x14ac:dyDescent="0.25">
      <c r="B874" s="326" t="str">
        <f t="shared" si="486"/>
        <v/>
      </c>
      <c r="C874" s="326" t="str">
        <f t="shared" si="487"/>
        <v/>
      </c>
      <c r="D874" s="326" t="str">
        <f t="shared" si="488"/>
        <v/>
      </c>
      <c r="E874" s="326" t="str">
        <f t="shared" si="485"/>
        <v xml:space="preserve"> </v>
      </c>
      <c r="F874" s="326" t="str">
        <f t="shared" si="489"/>
        <v/>
      </c>
      <c r="G874" s="326" t="str">
        <f t="shared" si="490"/>
        <v/>
      </c>
      <c r="H874" s="311"/>
      <c r="I874" s="326" t="str">
        <f t="shared" si="491"/>
        <v/>
      </c>
      <c r="J874" s="326">
        <f t="shared" si="484"/>
        <v>42.18</v>
      </c>
      <c r="K874" s="333" t="str">
        <f t="shared" si="492"/>
        <v/>
      </c>
      <c r="L874" s="321" t="str">
        <f t="shared" si="493"/>
        <v/>
      </c>
      <c r="M874" s="321" t="str">
        <f t="shared" si="494"/>
        <v/>
      </c>
      <c r="N874" s="326" t="str">
        <f t="shared" si="495"/>
        <v/>
      </c>
      <c r="O874" s="326" t="str">
        <f t="shared" si="496"/>
        <v/>
      </c>
      <c r="P874" s="330"/>
      <c r="Q874" s="326"/>
      <c r="R874" s="276" t="str">
        <f>IF(H874&gt;0, rate1(1,$L$52,$L$51,$L$54,L874,$L$53,$L$50,P874),"")</f>
        <v/>
      </c>
      <c r="S874" s="321"/>
      <c r="T874" s="321"/>
      <c r="U874" s="326"/>
      <c r="V874" s="334"/>
      <c r="W874" s="326"/>
      <c r="X874" s="326"/>
      <c r="Y874" s="326"/>
      <c r="Z874" s="107" t="str">
        <f>IF(H874&gt;0, rate1(1,$L$52,$L$51,$L$54,U874,$L$53,$L$50,Y874),"")</f>
        <v/>
      </c>
      <c r="AA874" s="334" t="str">
        <f t="shared" si="497"/>
        <v/>
      </c>
      <c r="AB874" s="334" t="str">
        <f t="shared" si="498"/>
        <v/>
      </c>
      <c r="AC874" s="326" t="str">
        <f t="shared" si="499"/>
        <v/>
      </c>
      <c r="AD874" s="326" t="str">
        <f t="shared" si="500"/>
        <v/>
      </c>
      <c r="AE874" s="326" t="str">
        <f t="shared" si="501"/>
        <v/>
      </c>
      <c r="AF874" s="326" t="str">
        <f t="shared" si="502"/>
        <v/>
      </c>
      <c r="AG874" s="326" t="str">
        <f t="shared" si="503"/>
        <v/>
      </c>
      <c r="AH874" s="326" t="str">
        <f t="shared" si="504"/>
        <v/>
      </c>
      <c r="AI874" s="326" t="str">
        <f t="shared" si="505"/>
        <v/>
      </c>
      <c r="AJ874" s="326" t="str">
        <f t="shared" si="506"/>
        <v/>
      </c>
      <c r="AK874" s="335" t="str">
        <f t="shared" si="507"/>
        <v/>
      </c>
      <c r="AL874" s="41" t="str">
        <f t="shared" si="508"/>
        <v/>
      </c>
      <c r="AM874" s="8" t="e" cm="1">
        <f t="array" ref="AM874">Balance($B$8,$B$11,$B$12,$H$7,B874,AK874,AL874)</f>
        <v>#VALUE!</v>
      </c>
      <c r="AN874" s="8" t="e" cm="1">
        <f t="array" ref="AN874">getStorageByWaterLevel(B873)</f>
        <v>#VALUE!</v>
      </c>
    </row>
    <row r="875" spans="2:40" x14ac:dyDescent="0.25">
      <c r="B875" s="326" t="str">
        <f t="shared" si="486"/>
        <v/>
      </c>
      <c r="C875" s="326" t="str">
        <f t="shared" si="487"/>
        <v/>
      </c>
      <c r="D875" s="326" t="str">
        <f t="shared" si="488"/>
        <v/>
      </c>
      <c r="E875" s="326" t="str">
        <f t="shared" si="485"/>
        <v xml:space="preserve"> </v>
      </c>
      <c r="F875" s="326" t="str">
        <f t="shared" si="489"/>
        <v/>
      </c>
      <c r="G875" s="326" t="str">
        <f t="shared" si="490"/>
        <v/>
      </c>
      <c r="H875" s="311"/>
      <c r="I875" s="326" t="str">
        <f t="shared" si="491"/>
        <v/>
      </c>
      <c r="J875" s="326">
        <f t="shared" si="484"/>
        <v>42.18</v>
      </c>
      <c r="K875" s="333" t="str">
        <f t="shared" si="492"/>
        <v/>
      </c>
      <c r="L875" s="321" t="str">
        <f t="shared" si="493"/>
        <v/>
      </c>
      <c r="M875" s="321" t="str">
        <f t="shared" si="494"/>
        <v/>
      </c>
      <c r="N875" s="326" t="str">
        <f t="shared" si="495"/>
        <v/>
      </c>
      <c r="O875" s="326" t="str">
        <f t="shared" si="496"/>
        <v/>
      </c>
      <c r="P875" s="330"/>
      <c r="Q875" s="326"/>
      <c r="R875" s="276" t="str">
        <f>IF(H875&gt;0, rate1(1,$L$52,$L$51,$L$54,L875,$L$53,$L$50,P875),"")</f>
        <v/>
      </c>
      <c r="S875" s="321"/>
      <c r="T875" s="321"/>
      <c r="U875" s="326"/>
      <c r="V875" s="334"/>
      <c r="W875" s="326"/>
      <c r="X875" s="326"/>
      <c r="Y875" s="326"/>
      <c r="Z875" s="107" t="str">
        <f>IF(H875&gt;0, rate1(1,$L$52,$L$51,$L$54,U875,$L$53,$L$50,Y875),"")</f>
        <v/>
      </c>
      <c r="AA875" s="334" t="str">
        <f t="shared" si="497"/>
        <v/>
      </c>
      <c r="AB875" s="334" t="str">
        <f t="shared" si="498"/>
        <v/>
      </c>
      <c r="AC875" s="326" t="str">
        <f t="shared" si="499"/>
        <v/>
      </c>
      <c r="AD875" s="326" t="str">
        <f t="shared" si="500"/>
        <v/>
      </c>
      <c r="AE875" s="326" t="str">
        <f t="shared" si="501"/>
        <v/>
      </c>
      <c r="AF875" s="326" t="str">
        <f t="shared" si="502"/>
        <v/>
      </c>
      <c r="AG875" s="326" t="str">
        <f t="shared" si="503"/>
        <v/>
      </c>
      <c r="AH875" s="326" t="str">
        <f t="shared" si="504"/>
        <v/>
      </c>
      <c r="AI875" s="326" t="str">
        <f t="shared" si="505"/>
        <v/>
      </c>
      <c r="AJ875" s="326" t="str">
        <f t="shared" si="506"/>
        <v/>
      </c>
      <c r="AK875" s="335" t="str">
        <f t="shared" si="507"/>
        <v/>
      </c>
      <c r="AL875" s="41" t="str">
        <f t="shared" si="508"/>
        <v/>
      </c>
      <c r="AM875" s="8" t="e" cm="1">
        <f t="array" ref="AM875">Balance($B$8,$B$11,$B$12,$H$7,B875,AK875,AL875)</f>
        <v>#VALUE!</v>
      </c>
      <c r="AN875" s="8" t="e" cm="1">
        <f t="array" ref="AN875">getStorageByWaterLevel(B874)</f>
        <v>#VALUE!</v>
      </c>
    </row>
    <row r="876" spans="2:40" x14ac:dyDescent="0.25">
      <c r="B876" s="326" t="str">
        <f t="shared" si="486"/>
        <v/>
      </c>
      <c r="C876" s="326" t="str">
        <f t="shared" si="487"/>
        <v/>
      </c>
      <c r="D876" s="326" t="str">
        <f t="shared" si="488"/>
        <v/>
      </c>
      <c r="E876" s="326" t="str">
        <f t="shared" si="485"/>
        <v xml:space="preserve"> </v>
      </c>
      <c r="F876" s="326" t="str">
        <f t="shared" si="489"/>
        <v/>
      </c>
      <c r="G876" s="326" t="str">
        <f t="shared" si="490"/>
        <v/>
      </c>
      <c r="H876" s="311"/>
      <c r="I876" s="326" t="str">
        <f t="shared" si="491"/>
        <v/>
      </c>
      <c r="J876" s="326">
        <f t="shared" si="484"/>
        <v>42.18</v>
      </c>
      <c r="K876" s="333" t="str">
        <f t="shared" si="492"/>
        <v/>
      </c>
      <c r="L876" s="321" t="str">
        <f t="shared" si="493"/>
        <v/>
      </c>
      <c r="M876" s="321" t="str">
        <f t="shared" si="494"/>
        <v/>
      </c>
      <c r="N876" s="326" t="str">
        <f t="shared" si="495"/>
        <v/>
      </c>
      <c r="O876" s="326" t="str">
        <f t="shared" si="496"/>
        <v/>
      </c>
      <c r="P876" s="330"/>
      <c r="Q876" s="326"/>
      <c r="R876" s="276" t="str">
        <f>IF(H876&gt;0, rate1(1,$L$52,$L$51,$L$54,L876,$L$53,$L$50,P876),"")</f>
        <v/>
      </c>
      <c r="S876" s="321"/>
      <c r="T876" s="321"/>
      <c r="U876" s="326"/>
      <c r="V876" s="334"/>
      <c r="W876" s="326"/>
      <c r="X876" s="326"/>
      <c r="Y876" s="326"/>
      <c r="Z876" s="107" t="str">
        <f>IF(H876&gt;0, rate1(1,$L$52,$L$51,$L$54,U876,$L$53,$L$50,Y876),"")</f>
        <v/>
      </c>
      <c r="AA876" s="334" t="str">
        <f t="shared" si="497"/>
        <v/>
      </c>
      <c r="AB876" s="334" t="str">
        <f t="shared" si="498"/>
        <v/>
      </c>
      <c r="AC876" s="326" t="str">
        <f t="shared" si="499"/>
        <v/>
      </c>
      <c r="AD876" s="326" t="str">
        <f t="shared" si="500"/>
        <v/>
      </c>
      <c r="AE876" s="326" t="str">
        <f t="shared" si="501"/>
        <v/>
      </c>
      <c r="AF876" s="326" t="str">
        <f t="shared" si="502"/>
        <v/>
      </c>
      <c r="AG876" s="326" t="str">
        <f t="shared" si="503"/>
        <v/>
      </c>
      <c r="AH876" s="326" t="str">
        <f t="shared" si="504"/>
        <v/>
      </c>
      <c r="AI876" s="326" t="str">
        <f t="shared" si="505"/>
        <v/>
      </c>
      <c r="AJ876" s="326" t="str">
        <f t="shared" si="506"/>
        <v/>
      </c>
      <c r="AK876" s="335" t="str">
        <f t="shared" si="507"/>
        <v/>
      </c>
      <c r="AL876" s="41" t="str">
        <f t="shared" si="508"/>
        <v/>
      </c>
      <c r="AM876" s="8" t="e" cm="1">
        <f t="array" ref="AM876">Balance($B$8,$B$11,$B$12,$H$7,B876,AK876,AL876)</f>
        <v>#VALUE!</v>
      </c>
      <c r="AN876" s="8" t="e" cm="1">
        <f t="array" ref="AN876">getStorageByWaterLevel(B875)</f>
        <v>#VALUE!</v>
      </c>
    </row>
    <row r="877" spans="2:40" x14ac:dyDescent="0.25">
      <c r="B877" s="326" t="str">
        <f t="shared" si="486"/>
        <v/>
      </c>
      <c r="C877" s="326" t="str">
        <f t="shared" si="487"/>
        <v/>
      </c>
      <c r="D877" s="326" t="str">
        <f t="shared" si="488"/>
        <v/>
      </c>
      <c r="E877" s="326" t="str">
        <f t="shared" si="485"/>
        <v xml:space="preserve"> </v>
      </c>
      <c r="F877" s="326" t="str">
        <f t="shared" si="489"/>
        <v/>
      </c>
      <c r="G877" s="326" t="str">
        <f t="shared" si="490"/>
        <v/>
      </c>
      <c r="H877" s="311"/>
      <c r="I877" s="326" t="str">
        <f t="shared" si="491"/>
        <v/>
      </c>
      <c r="J877" s="326">
        <f t="shared" si="484"/>
        <v>42.18</v>
      </c>
      <c r="K877" s="333" t="str">
        <f t="shared" si="492"/>
        <v/>
      </c>
      <c r="L877" s="321" t="str">
        <f t="shared" si="493"/>
        <v/>
      </c>
      <c r="M877" s="321" t="str">
        <f t="shared" si="494"/>
        <v/>
      </c>
      <c r="N877" s="326" t="str">
        <f t="shared" si="495"/>
        <v/>
      </c>
      <c r="O877" s="326" t="str">
        <f t="shared" si="496"/>
        <v/>
      </c>
      <c r="P877" s="330"/>
      <c r="Q877" s="326"/>
      <c r="R877" s="276" t="str">
        <f>IF(H877&gt;0, rate1(1,$L$52,$L$51,$L$54,L877,$L$53,$L$50,P877),"")</f>
        <v/>
      </c>
      <c r="S877" s="321"/>
      <c r="T877" s="321"/>
      <c r="U877" s="326"/>
      <c r="V877" s="334"/>
      <c r="W877" s="326"/>
      <c r="X877" s="326"/>
      <c r="Y877" s="326"/>
      <c r="Z877" s="107" t="str">
        <f>IF(H877&gt;0, rate1(1,$L$52,$L$51,$L$54,U877,$L$53,$L$50,Y877),"")</f>
        <v/>
      </c>
      <c r="AA877" s="334" t="str">
        <f t="shared" si="497"/>
        <v/>
      </c>
      <c r="AB877" s="334" t="str">
        <f t="shared" si="498"/>
        <v/>
      </c>
      <c r="AC877" s="326" t="str">
        <f t="shared" si="499"/>
        <v/>
      </c>
      <c r="AD877" s="326" t="str">
        <f t="shared" si="500"/>
        <v/>
      </c>
      <c r="AE877" s="326" t="str">
        <f t="shared" si="501"/>
        <v/>
      </c>
      <c r="AF877" s="326" t="str">
        <f t="shared" si="502"/>
        <v/>
      </c>
      <c r="AG877" s="326" t="str">
        <f t="shared" si="503"/>
        <v/>
      </c>
      <c r="AH877" s="326" t="str">
        <f t="shared" si="504"/>
        <v/>
      </c>
      <c r="AI877" s="326" t="str">
        <f t="shared" si="505"/>
        <v/>
      </c>
      <c r="AJ877" s="326" t="str">
        <f t="shared" si="506"/>
        <v/>
      </c>
      <c r="AK877" s="335" t="str">
        <f t="shared" si="507"/>
        <v/>
      </c>
      <c r="AL877" s="41" t="str">
        <f t="shared" si="508"/>
        <v/>
      </c>
      <c r="AM877" s="8" t="e" cm="1">
        <f t="array" ref="AM877">Balance($B$8,$B$11,$B$12,$H$7,B877,AK877,AL877)</f>
        <v>#VALUE!</v>
      </c>
      <c r="AN877" s="8" t="e" cm="1">
        <f t="array" ref="AN877">getStorageByWaterLevel(B876)</f>
        <v>#VALUE!</v>
      </c>
    </row>
    <row r="878" spans="2:40" x14ac:dyDescent="0.25">
      <c r="B878" s="326" t="str">
        <f t="shared" si="486"/>
        <v/>
      </c>
      <c r="C878" s="326" t="str">
        <f t="shared" si="487"/>
        <v/>
      </c>
      <c r="D878" s="326" t="str">
        <f t="shared" si="488"/>
        <v/>
      </c>
      <c r="E878" s="326" t="str">
        <f t="shared" si="485"/>
        <v xml:space="preserve"> </v>
      </c>
      <c r="F878" s="326" t="str">
        <f t="shared" si="489"/>
        <v/>
      </c>
      <c r="G878" s="326" t="str">
        <f t="shared" si="490"/>
        <v/>
      </c>
      <c r="H878" s="311"/>
      <c r="I878" s="326" t="str">
        <f t="shared" si="491"/>
        <v/>
      </c>
      <c r="J878" s="326">
        <f t="shared" si="484"/>
        <v>42.18</v>
      </c>
      <c r="K878" s="333" t="str">
        <f t="shared" si="492"/>
        <v/>
      </c>
      <c r="L878" s="321" t="str">
        <f t="shared" si="493"/>
        <v/>
      </c>
      <c r="M878" s="321" t="str">
        <f t="shared" si="494"/>
        <v/>
      </c>
      <c r="N878" s="326" t="str">
        <f t="shared" si="495"/>
        <v/>
      </c>
      <c r="O878" s="326" t="str">
        <f t="shared" si="496"/>
        <v/>
      </c>
      <c r="P878" s="330"/>
      <c r="Q878" s="326"/>
      <c r="R878" s="276" t="str">
        <f>IF(H878&gt;0, rate1(1,$L$52,$L$51,$L$54,L878,$L$53,$L$50,P878),"")</f>
        <v/>
      </c>
      <c r="S878" s="321"/>
      <c r="T878" s="321"/>
      <c r="U878" s="326"/>
      <c r="V878" s="334"/>
      <c r="W878" s="326"/>
      <c r="X878" s="326"/>
      <c r="Y878" s="326"/>
      <c r="Z878" s="107" t="str">
        <f>IF(H878&gt;0, rate1(1,$L$52,$L$51,$L$54,U878,$L$53,$L$50,Y878),"")</f>
        <v/>
      </c>
      <c r="AA878" s="334" t="str">
        <f t="shared" si="497"/>
        <v/>
      </c>
      <c r="AB878" s="334" t="str">
        <f t="shared" si="498"/>
        <v/>
      </c>
      <c r="AC878" s="326" t="str">
        <f t="shared" si="499"/>
        <v/>
      </c>
      <c r="AD878" s="326" t="str">
        <f t="shared" si="500"/>
        <v/>
      </c>
      <c r="AE878" s="326" t="str">
        <f t="shared" si="501"/>
        <v/>
      </c>
      <c r="AF878" s="326" t="str">
        <f t="shared" si="502"/>
        <v/>
      </c>
      <c r="AG878" s="326" t="str">
        <f t="shared" si="503"/>
        <v/>
      </c>
      <c r="AH878" s="326" t="str">
        <f t="shared" si="504"/>
        <v/>
      </c>
      <c r="AI878" s="326" t="str">
        <f t="shared" si="505"/>
        <v/>
      </c>
      <c r="AJ878" s="326" t="str">
        <f t="shared" si="506"/>
        <v/>
      </c>
      <c r="AK878" s="335" t="str">
        <f t="shared" si="507"/>
        <v/>
      </c>
      <c r="AL878" s="41" t="str">
        <f t="shared" si="508"/>
        <v/>
      </c>
      <c r="AM878" s="8" t="e" cm="1">
        <f t="array" ref="AM878">Balance($B$8,$B$11,$B$12,$H$7,B878,AK878,AL878)</f>
        <v>#VALUE!</v>
      </c>
      <c r="AN878" s="8" t="e" cm="1">
        <f t="array" ref="AN878">getStorageByWaterLevel(B877)</f>
        <v>#VALUE!</v>
      </c>
    </row>
    <row r="879" spans="2:40" x14ac:dyDescent="0.25">
      <c r="B879" s="326" t="str">
        <f t="shared" si="486"/>
        <v/>
      </c>
      <c r="C879" s="326" t="str">
        <f t="shared" si="487"/>
        <v/>
      </c>
      <c r="D879" s="326" t="str">
        <f t="shared" si="488"/>
        <v/>
      </c>
      <c r="E879" s="326" t="str">
        <f t="shared" si="485"/>
        <v xml:space="preserve"> </v>
      </c>
      <c r="F879" s="326" t="str">
        <f t="shared" si="489"/>
        <v/>
      </c>
      <c r="G879" s="326" t="str">
        <f t="shared" si="490"/>
        <v/>
      </c>
      <c r="H879" s="311"/>
      <c r="I879" s="326" t="str">
        <f t="shared" si="491"/>
        <v/>
      </c>
      <c r="J879" s="326">
        <f t="shared" si="484"/>
        <v>42.18</v>
      </c>
      <c r="K879" s="333" t="str">
        <f t="shared" si="492"/>
        <v/>
      </c>
      <c r="L879" s="321" t="str">
        <f t="shared" si="493"/>
        <v/>
      </c>
      <c r="M879" s="321" t="str">
        <f t="shared" si="494"/>
        <v/>
      </c>
      <c r="N879" s="326" t="str">
        <f t="shared" si="495"/>
        <v/>
      </c>
      <c r="O879" s="326" t="str">
        <f t="shared" si="496"/>
        <v/>
      </c>
      <c r="P879" s="330"/>
      <c r="Q879" s="326"/>
      <c r="R879" s="276" t="str">
        <f>IF(H879&gt;0, rate1(1,$L$52,$L$51,$L$54,L879,$L$53,$L$50,P879),"")</f>
        <v/>
      </c>
      <c r="S879" s="321"/>
      <c r="T879" s="321"/>
      <c r="U879" s="326"/>
      <c r="V879" s="334"/>
      <c r="W879" s="326"/>
      <c r="X879" s="326"/>
      <c r="Y879" s="326"/>
      <c r="Z879" s="107" t="str">
        <f>IF(H879&gt;0, rate1(1,$L$52,$L$51,$L$54,U879,$L$53,$L$50,Y879),"")</f>
        <v/>
      </c>
      <c r="AA879" s="334" t="str">
        <f t="shared" si="497"/>
        <v/>
      </c>
      <c r="AB879" s="334" t="str">
        <f t="shared" si="498"/>
        <v/>
      </c>
      <c r="AC879" s="326" t="str">
        <f t="shared" si="499"/>
        <v/>
      </c>
      <c r="AD879" s="326" t="str">
        <f t="shared" si="500"/>
        <v/>
      </c>
      <c r="AE879" s="326" t="str">
        <f t="shared" si="501"/>
        <v/>
      </c>
      <c r="AF879" s="326" t="str">
        <f t="shared" si="502"/>
        <v/>
      </c>
      <c r="AG879" s="326" t="str">
        <f t="shared" si="503"/>
        <v/>
      </c>
      <c r="AH879" s="326" t="str">
        <f t="shared" si="504"/>
        <v/>
      </c>
      <c r="AI879" s="326" t="str">
        <f t="shared" si="505"/>
        <v/>
      </c>
      <c r="AJ879" s="326" t="str">
        <f t="shared" si="506"/>
        <v/>
      </c>
      <c r="AK879" s="335" t="str">
        <f t="shared" si="507"/>
        <v/>
      </c>
      <c r="AL879" s="41" t="str">
        <f t="shared" si="508"/>
        <v/>
      </c>
      <c r="AM879" s="8" t="e" cm="1">
        <f t="array" ref="AM879">Balance($B$8,$B$11,$B$12,$H$7,B879,AK879,AL879)</f>
        <v>#VALUE!</v>
      </c>
      <c r="AN879" s="8" t="e" cm="1">
        <f t="array" ref="AN879">getStorageByWaterLevel(B878)</f>
        <v>#VALUE!</v>
      </c>
    </row>
    <row r="880" spans="2:40" x14ac:dyDescent="0.25">
      <c r="B880" s="326" t="str">
        <f t="shared" si="486"/>
        <v/>
      </c>
      <c r="C880" s="326" t="str">
        <f t="shared" si="487"/>
        <v/>
      </c>
      <c r="D880" s="326" t="str">
        <f t="shared" si="488"/>
        <v/>
      </c>
      <c r="E880" s="326" t="str">
        <f t="shared" si="485"/>
        <v xml:space="preserve"> </v>
      </c>
      <c r="F880" s="326" t="str">
        <f t="shared" si="489"/>
        <v/>
      </c>
      <c r="G880" s="326" t="str">
        <f t="shared" si="490"/>
        <v/>
      </c>
      <c r="H880" s="311"/>
      <c r="I880" s="326" t="str">
        <f t="shared" si="491"/>
        <v/>
      </c>
      <c r="J880" s="326">
        <f t="shared" si="484"/>
        <v>42.18</v>
      </c>
      <c r="K880" s="333" t="str">
        <f t="shared" si="492"/>
        <v/>
      </c>
      <c r="L880" s="321" t="str">
        <f t="shared" si="493"/>
        <v/>
      </c>
      <c r="M880" s="321" t="str">
        <f t="shared" si="494"/>
        <v/>
      </c>
      <c r="N880" s="326" t="str">
        <f t="shared" si="495"/>
        <v/>
      </c>
      <c r="O880" s="326" t="str">
        <f t="shared" si="496"/>
        <v/>
      </c>
      <c r="P880" s="330"/>
      <c r="Q880" s="326"/>
      <c r="R880" s="276" t="str">
        <f>IF(H880&gt;0, rate1(1,$L$52,$L$51,$L$54,L880,$L$53,$L$50,P880),"")</f>
        <v/>
      </c>
      <c r="S880" s="321"/>
      <c r="T880" s="321"/>
      <c r="U880" s="326"/>
      <c r="V880" s="334"/>
      <c r="W880" s="326"/>
      <c r="X880" s="326"/>
      <c r="Y880" s="326"/>
      <c r="Z880" s="107" t="str">
        <f>IF(H880&gt;0, rate1(1,$L$52,$L$51,$L$54,U880,$L$53,$L$50,Y880),"")</f>
        <v/>
      </c>
      <c r="AA880" s="334" t="str">
        <f t="shared" si="497"/>
        <v/>
      </c>
      <c r="AB880" s="334" t="str">
        <f t="shared" si="498"/>
        <v/>
      </c>
      <c r="AC880" s="326" t="str">
        <f t="shared" si="499"/>
        <v/>
      </c>
      <c r="AD880" s="326" t="str">
        <f t="shared" si="500"/>
        <v/>
      </c>
      <c r="AE880" s="326" t="str">
        <f t="shared" si="501"/>
        <v/>
      </c>
      <c r="AF880" s="326" t="str">
        <f t="shared" si="502"/>
        <v/>
      </c>
      <c r="AG880" s="326" t="str">
        <f t="shared" si="503"/>
        <v/>
      </c>
      <c r="AH880" s="326" t="str">
        <f t="shared" si="504"/>
        <v/>
      </c>
      <c r="AI880" s="326" t="str">
        <f t="shared" si="505"/>
        <v/>
      </c>
      <c r="AJ880" s="326" t="str">
        <f t="shared" si="506"/>
        <v/>
      </c>
      <c r="AK880" s="335" t="str">
        <f t="shared" si="507"/>
        <v/>
      </c>
      <c r="AL880" s="41" t="str">
        <f t="shared" si="508"/>
        <v/>
      </c>
      <c r="AM880" s="8" t="e" cm="1">
        <f t="array" ref="AM880">Balance($B$8,$B$11,$B$12,$H$7,B880,AK880,AL880)</f>
        <v>#VALUE!</v>
      </c>
      <c r="AN880" s="8" t="e" cm="1">
        <f t="array" ref="AN880">getStorageByWaterLevel(B879)</f>
        <v>#VALUE!</v>
      </c>
    </row>
    <row r="881" spans="2:40" x14ac:dyDescent="0.25">
      <c r="B881" s="326" t="str">
        <f t="shared" si="486"/>
        <v/>
      </c>
      <c r="C881" s="326" t="str">
        <f t="shared" si="487"/>
        <v/>
      </c>
      <c r="D881" s="326" t="str">
        <f t="shared" si="488"/>
        <v/>
      </c>
      <c r="E881" s="326" t="str">
        <f t="shared" si="485"/>
        <v xml:space="preserve"> </v>
      </c>
      <c r="F881" s="326" t="str">
        <f t="shared" si="489"/>
        <v/>
      </c>
      <c r="G881" s="326" t="str">
        <f t="shared" si="490"/>
        <v/>
      </c>
      <c r="H881" s="311"/>
      <c r="I881" s="326" t="str">
        <f t="shared" si="491"/>
        <v/>
      </c>
      <c r="J881" s="326">
        <f t="shared" si="484"/>
        <v>42.18</v>
      </c>
      <c r="K881" s="333" t="str">
        <f t="shared" si="492"/>
        <v/>
      </c>
      <c r="L881" s="321" t="str">
        <f t="shared" si="493"/>
        <v/>
      </c>
      <c r="M881" s="321" t="str">
        <f t="shared" si="494"/>
        <v/>
      </c>
      <c r="N881" s="326" t="str">
        <f t="shared" si="495"/>
        <v/>
      </c>
      <c r="O881" s="326" t="str">
        <f t="shared" si="496"/>
        <v/>
      </c>
      <c r="P881" s="330"/>
      <c r="Q881" s="326"/>
      <c r="R881" s="276" t="str">
        <f>IF(H881&gt;0, rate1(1,$L$52,$L$51,$L$54,L881,$L$53,$L$50,P881),"")</f>
        <v/>
      </c>
      <c r="S881" s="321"/>
      <c r="T881" s="321"/>
      <c r="U881" s="326"/>
      <c r="V881" s="334"/>
      <c r="W881" s="326"/>
      <c r="X881" s="326"/>
      <c r="Y881" s="326"/>
      <c r="Z881" s="107" t="str">
        <f>IF(H881&gt;0, rate1(1,$L$52,$L$51,$L$54,U881,$L$53,$L$50,Y881),"")</f>
        <v/>
      </c>
      <c r="AA881" s="334" t="str">
        <f t="shared" si="497"/>
        <v/>
      </c>
      <c r="AB881" s="334" t="str">
        <f t="shared" si="498"/>
        <v/>
      </c>
      <c r="AC881" s="326" t="str">
        <f t="shared" si="499"/>
        <v/>
      </c>
      <c r="AD881" s="326" t="str">
        <f t="shared" si="500"/>
        <v/>
      </c>
      <c r="AE881" s="326" t="str">
        <f t="shared" si="501"/>
        <v/>
      </c>
      <c r="AF881" s="326" t="str">
        <f t="shared" si="502"/>
        <v/>
      </c>
      <c r="AG881" s="326" t="str">
        <f t="shared" si="503"/>
        <v/>
      </c>
      <c r="AH881" s="326" t="str">
        <f t="shared" si="504"/>
        <v/>
      </c>
      <c r="AI881" s="326" t="str">
        <f t="shared" si="505"/>
        <v/>
      </c>
      <c r="AJ881" s="326" t="str">
        <f t="shared" si="506"/>
        <v/>
      </c>
      <c r="AK881" s="335" t="str">
        <f t="shared" si="507"/>
        <v/>
      </c>
      <c r="AL881" s="41" t="str">
        <f t="shared" si="508"/>
        <v/>
      </c>
      <c r="AM881" s="8" t="e" cm="1">
        <f t="array" ref="AM881">Balance($B$8,$B$11,$B$12,$H$7,B881,AK881,AL881)</f>
        <v>#VALUE!</v>
      </c>
      <c r="AN881" s="8" t="e" cm="1">
        <f t="array" ref="AN881">getStorageByWaterLevel(B880)</f>
        <v>#VALUE!</v>
      </c>
    </row>
    <row r="882" spans="2:40" x14ac:dyDescent="0.25">
      <c r="B882" s="326" t="str">
        <f t="shared" si="486"/>
        <v/>
      </c>
      <c r="C882" s="326" t="str">
        <f t="shared" si="487"/>
        <v/>
      </c>
      <c r="D882" s="326" t="str">
        <f t="shared" si="488"/>
        <v/>
      </c>
      <c r="E882" s="326" t="str">
        <f t="shared" si="485"/>
        <v xml:space="preserve"> </v>
      </c>
      <c r="F882" s="326" t="str">
        <f t="shared" si="489"/>
        <v/>
      </c>
      <c r="G882" s="326" t="str">
        <f t="shared" si="490"/>
        <v/>
      </c>
      <c r="H882" s="311"/>
      <c r="I882" s="326" t="str">
        <f t="shared" si="491"/>
        <v/>
      </c>
      <c r="J882" s="326">
        <f t="shared" si="484"/>
        <v>42.18</v>
      </c>
      <c r="K882" s="333" t="str">
        <f t="shared" si="492"/>
        <v/>
      </c>
      <c r="L882" s="321" t="str">
        <f t="shared" si="493"/>
        <v/>
      </c>
      <c r="M882" s="321" t="str">
        <f t="shared" si="494"/>
        <v/>
      </c>
      <c r="N882" s="326" t="str">
        <f t="shared" si="495"/>
        <v/>
      </c>
      <c r="O882" s="326" t="str">
        <f t="shared" si="496"/>
        <v/>
      </c>
      <c r="P882" s="330"/>
      <c r="Q882" s="326"/>
      <c r="R882" s="276" t="str">
        <f>IF(H882&gt;0, rate1(1,$L$52,$L$51,$L$54,L882,$L$53,$L$50,P882),"")</f>
        <v/>
      </c>
      <c r="S882" s="321"/>
      <c r="T882" s="321"/>
      <c r="U882" s="326"/>
      <c r="V882" s="334"/>
      <c r="W882" s="326"/>
      <c r="X882" s="326"/>
      <c r="Y882" s="326"/>
      <c r="Z882" s="107" t="str">
        <f>IF(H882&gt;0, rate1(1,$L$52,$L$51,$L$54,U882,$L$53,$L$50,Y882),"")</f>
        <v/>
      </c>
      <c r="AA882" s="334" t="str">
        <f t="shared" si="497"/>
        <v/>
      </c>
      <c r="AB882" s="334" t="str">
        <f t="shared" si="498"/>
        <v/>
      </c>
      <c r="AC882" s="326" t="str">
        <f t="shared" si="499"/>
        <v/>
      </c>
      <c r="AD882" s="326" t="str">
        <f t="shared" si="500"/>
        <v/>
      </c>
      <c r="AE882" s="326" t="str">
        <f t="shared" si="501"/>
        <v/>
      </c>
      <c r="AF882" s="326" t="str">
        <f t="shared" si="502"/>
        <v/>
      </c>
      <c r="AG882" s="326" t="str">
        <f t="shared" si="503"/>
        <v/>
      </c>
      <c r="AH882" s="326" t="str">
        <f t="shared" si="504"/>
        <v/>
      </c>
      <c r="AI882" s="326" t="str">
        <f t="shared" si="505"/>
        <v/>
      </c>
      <c r="AJ882" s="326" t="str">
        <f t="shared" si="506"/>
        <v/>
      </c>
      <c r="AK882" s="335" t="str">
        <f t="shared" si="507"/>
        <v/>
      </c>
      <c r="AL882" s="41" t="str">
        <f t="shared" si="508"/>
        <v/>
      </c>
      <c r="AM882" s="8" t="e" cm="1">
        <f t="array" ref="AM882">Balance($B$8,$B$11,$B$12,$H$7,B882,AK882,AL882)</f>
        <v>#VALUE!</v>
      </c>
      <c r="AN882" s="8" t="e" cm="1">
        <f t="array" ref="AN882">getStorageByWaterLevel(B881)</f>
        <v>#VALUE!</v>
      </c>
    </row>
    <row r="883" spans="2:40" x14ac:dyDescent="0.25">
      <c r="B883" s="326" t="str">
        <f t="shared" si="486"/>
        <v/>
      </c>
      <c r="C883" s="326" t="str">
        <f t="shared" si="487"/>
        <v/>
      </c>
      <c r="D883" s="326" t="str">
        <f t="shared" si="488"/>
        <v/>
      </c>
      <c r="E883" s="326" t="str">
        <f t="shared" si="485"/>
        <v xml:space="preserve"> </v>
      </c>
      <c r="F883" s="326" t="str">
        <f t="shared" si="489"/>
        <v/>
      </c>
      <c r="G883" s="326" t="str">
        <f t="shared" si="490"/>
        <v/>
      </c>
      <c r="H883" s="311"/>
      <c r="I883" s="326" t="str">
        <f t="shared" si="491"/>
        <v/>
      </c>
      <c r="J883" s="326">
        <f t="shared" si="484"/>
        <v>42.18</v>
      </c>
      <c r="K883" s="333" t="str">
        <f t="shared" si="492"/>
        <v/>
      </c>
      <c r="L883" s="321" t="str">
        <f t="shared" si="493"/>
        <v/>
      </c>
      <c r="M883" s="321" t="str">
        <f t="shared" si="494"/>
        <v/>
      </c>
      <c r="N883" s="326" t="str">
        <f t="shared" si="495"/>
        <v/>
      </c>
      <c r="O883" s="326" t="str">
        <f t="shared" si="496"/>
        <v/>
      </c>
      <c r="P883" s="330"/>
      <c r="Q883" s="326"/>
      <c r="R883" s="276" t="str">
        <f>IF(H883&gt;0, rate1(1,$L$52,$L$51,$L$54,L883,$L$53,$L$50,P883),"")</f>
        <v/>
      </c>
      <c r="S883" s="321"/>
      <c r="T883" s="321"/>
      <c r="U883" s="326"/>
      <c r="V883" s="334"/>
      <c r="W883" s="326"/>
      <c r="X883" s="326"/>
      <c r="Y883" s="326"/>
      <c r="Z883" s="107" t="str">
        <f>IF(H883&gt;0, rate1(1,$L$52,$L$51,$L$54,U883,$L$53,$L$50,Y883),"")</f>
        <v/>
      </c>
      <c r="AA883" s="334" t="str">
        <f t="shared" si="497"/>
        <v/>
      </c>
      <c r="AB883" s="334" t="str">
        <f t="shared" si="498"/>
        <v/>
      </c>
      <c r="AC883" s="326" t="str">
        <f t="shared" si="499"/>
        <v/>
      </c>
      <c r="AD883" s="326" t="str">
        <f t="shared" si="500"/>
        <v/>
      </c>
      <c r="AE883" s="326" t="str">
        <f t="shared" si="501"/>
        <v/>
      </c>
      <c r="AF883" s="326" t="str">
        <f t="shared" si="502"/>
        <v/>
      </c>
      <c r="AG883" s="326" t="str">
        <f t="shared" si="503"/>
        <v/>
      </c>
      <c r="AH883" s="326" t="str">
        <f t="shared" si="504"/>
        <v/>
      </c>
      <c r="AI883" s="326" t="str">
        <f t="shared" si="505"/>
        <v/>
      </c>
      <c r="AJ883" s="326" t="str">
        <f t="shared" si="506"/>
        <v/>
      </c>
      <c r="AK883" s="335" t="str">
        <f t="shared" si="507"/>
        <v/>
      </c>
      <c r="AL883" s="41" t="str">
        <f t="shared" si="508"/>
        <v/>
      </c>
      <c r="AM883" s="8" t="e" cm="1">
        <f t="array" ref="AM883">Balance($B$8,$B$11,$B$12,$H$7,B883,AK883,AL883)</f>
        <v>#VALUE!</v>
      </c>
      <c r="AN883" s="8" t="e" cm="1">
        <f t="array" ref="AN883">getStorageByWaterLevel(B882)</f>
        <v>#VALUE!</v>
      </c>
    </row>
    <row r="884" spans="2:40" x14ac:dyDescent="0.25">
      <c r="B884" s="326" t="str">
        <f t="shared" si="486"/>
        <v/>
      </c>
      <c r="C884" s="326" t="str">
        <f t="shared" si="487"/>
        <v/>
      </c>
      <c r="D884" s="326" t="str">
        <f t="shared" si="488"/>
        <v/>
      </c>
      <c r="E884" s="326" t="str">
        <f t="shared" si="485"/>
        <v xml:space="preserve"> </v>
      </c>
      <c r="F884" s="326" t="str">
        <f t="shared" si="489"/>
        <v/>
      </c>
      <c r="G884" s="326" t="str">
        <f t="shared" si="490"/>
        <v/>
      </c>
      <c r="H884" s="311"/>
      <c r="I884" s="326" t="str">
        <f t="shared" si="491"/>
        <v/>
      </c>
      <c r="J884" s="326">
        <f t="shared" si="484"/>
        <v>42.18</v>
      </c>
      <c r="K884" s="333" t="str">
        <f t="shared" si="492"/>
        <v/>
      </c>
      <c r="L884" s="321" t="str">
        <f t="shared" si="493"/>
        <v/>
      </c>
      <c r="M884" s="321" t="str">
        <f t="shared" si="494"/>
        <v/>
      </c>
      <c r="N884" s="326" t="str">
        <f t="shared" si="495"/>
        <v/>
      </c>
      <c r="O884" s="326" t="str">
        <f t="shared" si="496"/>
        <v/>
      </c>
      <c r="P884" s="330"/>
      <c r="Q884" s="326"/>
      <c r="R884" s="276" t="str">
        <f>IF(H884&gt;0, rate1(1,$L$52,$L$51,$L$54,L884,$L$53,$L$50,P884),"")</f>
        <v/>
      </c>
      <c r="S884" s="321"/>
      <c r="T884" s="321"/>
      <c r="U884" s="326"/>
      <c r="V884" s="334"/>
      <c r="W884" s="326"/>
      <c r="X884" s="326"/>
      <c r="Y884" s="326"/>
      <c r="Z884" s="107" t="str">
        <f>IF(H884&gt;0, rate1(1,$L$52,$L$51,$L$54,U884,$L$53,$L$50,Y884),"")</f>
        <v/>
      </c>
      <c r="AA884" s="334" t="str">
        <f t="shared" si="497"/>
        <v/>
      </c>
      <c r="AB884" s="334" t="str">
        <f t="shared" si="498"/>
        <v/>
      </c>
      <c r="AC884" s="326" t="str">
        <f t="shared" si="499"/>
        <v/>
      </c>
      <c r="AD884" s="326" t="str">
        <f t="shared" si="500"/>
        <v/>
      </c>
      <c r="AE884" s="326" t="str">
        <f t="shared" si="501"/>
        <v/>
      </c>
      <c r="AF884" s="326" t="str">
        <f t="shared" si="502"/>
        <v/>
      </c>
      <c r="AG884" s="326" t="str">
        <f t="shared" si="503"/>
        <v/>
      </c>
      <c r="AH884" s="326" t="str">
        <f t="shared" si="504"/>
        <v/>
      </c>
      <c r="AI884" s="326" t="str">
        <f t="shared" si="505"/>
        <v/>
      </c>
      <c r="AJ884" s="326" t="str">
        <f t="shared" si="506"/>
        <v/>
      </c>
      <c r="AK884" s="335" t="str">
        <f t="shared" si="507"/>
        <v/>
      </c>
      <c r="AL884" s="41" t="str">
        <f t="shared" si="508"/>
        <v/>
      </c>
      <c r="AM884" s="8" t="e" cm="1">
        <f t="array" ref="AM884">Balance($B$8,$B$11,$B$12,$H$7,B884,AK884,AL884)</f>
        <v>#VALUE!</v>
      </c>
      <c r="AN884" s="8" t="e" cm="1">
        <f t="array" ref="AN884">getStorageByWaterLevel(B883)</f>
        <v>#VALUE!</v>
      </c>
    </row>
    <row r="885" spans="2:40" x14ac:dyDescent="0.25">
      <c r="B885" s="326" t="str">
        <f t="shared" si="486"/>
        <v/>
      </c>
      <c r="C885" s="326" t="str">
        <f t="shared" si="487"/>
        <v/>
      </c>
      <c r="D885" s="326" t="str">
        <f t="shared" si="488"/>
        <v/>
      </c>
      <c r="E885" s="326" t="str">
        <f t="shared" si="485"/>
        <v xml:space="preserve"> </v>
      </c>
      <c r="F885" s="326" t="str">
        <f t="shared" si="489"/>
        <v/>
      </c>
      <c r="G885" s="326" t="str">
        <f t="shared" si="490"/>
        <v/>
      </c>
      <c r="H885" s="311"/>
      <c r="I885" s="326" t="str">
        <f t="shared" si="491"/>
        <v/>
      </c>
      <c r="J885" s="326">
        <f t="shared" si="484"/>
        <v>42.18</v>
      </c>
      <c r="K885" s="333" t="str">
        <f t="shared" si="492"/>
        <v/>
      </c>
      <c r="L885" s="321" t="str">
        <f t="shared" si="493"/>
        <v/>
      </c>
      <c r="M885" s="321" t="str">
        <f t="shared" si="494"/>
        <v/>
      </c>
      <c r="N885" s="326" t="str">
        <f t="shared" si="495"/>
        <v/>
      </c>
      <c r="O885" s="326" t="str">
        <f t="shared" si="496"/>
        <v/>
      </c>
      <c r="P885" s="330"/>
      <c r="Q885" s="326"/>
      <c r="R885" s="276" t="str">
        <f>IF(H885&gt;0, rate1(1,$L$52,$L$51,$L$54,L885,$L$53,$L$50,P885),"")</f>
        <v/>
      </c>
      <c r="S885" s="321"/>
      <c r="T885" s="321"/>
      <c r="U885" s="326"/>
      <c r="V885" s="334"/>
      <c r="W885" s="326"/>
      <c r="X885" s="326"/>
      <c r="Y885" s="326"/>
      <c r="Z885" s="107" t="str">
        <f>IF(H885&gt;0, rate1(1,$L$52,$L$51,$L$54,U885,$L$53,$L$50,Y885),"")</f>
        <v/>
      </c>
      <c r="AA885" s="334" t="str">
        <f t="shared" si="497"/>
        <v/>
      </c>
      <c r="AB885" s="334" t="str">
        <f t="shared" si="498"/>
        <v/>
      </c>
      <c r="AC885" s="326" t="str">
        <f t="shared" si="499"/>
        <v/>
      </c>
      <c r="AD885" s="326" t="str">
        <f t="shared" si="500"/>
        <v/>
      </c>
      <c r="AE885" s="326" t="str">
        <f t="shared" si="501"/>
        <v/>
      </c>
      <c r="AF885" s="326" t="str">
        <f t="shared" si="502"/>
        <v/>
      </c>
      <c r="AG885" s="326" t="str">
        <f t="shared" si="503"/>
        <v/>
      </c>
      <c r="AH885" s="326" t="str">
        <f t="shared" si="504"/>
        <v/>
      </c>
      <c r="AI885" s="326" t="str">
        <f t="shared" si="505"/>
        <v/>
      </c>
      <c r="AJ885" s="326" t="str">
        <f t="shared" si="506"/>
        <v/>
      </c>
      <c r="AK885" s="335" t="str">
        <f t="shared" si="507"/>
        <v/>
      </c>
      <c r="AL885" s="41" t="str">
        <f t="shared" si="508"/>
        <v/>
      </c>
      <c r="AM885" s="8" t="e" cm="1">
        <f t="array" ref="AM885">Balance($B$8,$B$11,$B$12,$H$7,B885,AK885,AL885)</f>
        <v>#VALUE!</v>
      </c>
      <c r="AN885" s="8" t="e" cm="1">
        <f t="array" ref="AN885">getStorageByWaterLevel(B884)</f>
        <v>#VALUE!</v>
      </c>
    </row>
    <row r="886" spans="2:40" x14ac:dyDescent="0.25">
      <c r="B886" s="326" t="str">
        <f t="shared" si="486"/>
        <v/>
      </c>
      <c r="C886" s="326" t="str">
        <f t="shared" si="487"/>
        <v/>
      </c>
      <c r="D886" s="326" t="str">
        <f t="shared" si="488"/>
        <v/>
      </c>
      <c r="E886" s="326" t="str">
        <f t="shared" si="485"/>
        <v xml:space="preserve"> </v>
      </c>
      <c r="F886" s="326" t="str">
        <f t="shared" si="489"/>
        <v/>
      </c>
      <c r="G886" s="326" t="str">
        <f t="shared" si="490"/>
        <v/>
      </c>
      <c r="H886" s="311"/>
      <c r="I886" s="326" t="str">
        <f t="shared" si="491"/>
        <v/>
      </c>
      <c r="J886" s="326">
        <f t="shared" si="484"/>
        <v>42.18</v>
      </c>
      <c r="K886" s="333" t="str">
        <f t="shared" si="492"/>
        <v/>
      </c>
      <c r="L886" s="321" t="str">
        <f t="shared" si="493"/>
        <v/>
      </c>
      <c r="M886" s="321" t="str">
        <f t="shared" si="494"/>
        <v/>
      </c>
      <c r="N886" s="326" t="str">
        <f t="shared" si="495"/>
        <v/>
      </c>
      <c r="O886" s="326" t="str">
        <f t="shared" si="496"/>
        <v/>
      </c>
      <c r="P886" s="330"/>
      <c r="Q886" s="326"/>
      <c r="R886" s="276" t="str">
        <f>IF(H886&gt;0, rate1(1,$L$52,$L$51,$L$54,L886,$L$53,$L$50,P886),"")</f>
        <v/>
      </c>
      <c r="S886" s="321"/>
      <c r="T886" s="321"/>
      <c r="U886" s="326"/>
      <c r="V886" s="334"/>
      <c r="W886" s="326"/>
      <c r="X886" s="326"/>
      <c r="Y886" s="326"/>
      <c r="Z886" s="107" t="str">
        <f>IF(H886&gt;0, rate1(1,$L$52,$L$51,$L$54,U886,$L$53,$L$50,Y886),"")</f>
        <v/>
      </c>
      <c r="AA886" s="334" t="str">
        <f t="shared" si="497"/>
        <v/>
      </c>
      <c r="AB886" s="334" t="str">
        <f t="shared" si="498"/>
        <v/>
      </c>
      <c r="AC886" s="326" t="str">
        <f t="shared" si="499"/>
        <v/>
      </c>
      <c r="AD886" s="326" t="str">
        <f t="shared" si="500"/>
        <v/>
      </c>
      <c r="AE886" s="326" t="str">
        <f t="shared" si="501"/>
        <v/>
      </c>
      <c r="AF886" s="326" t="str">
        <f t="shared" si="502"/>
        <v/>
      </c>
      <c r="AG886" s="326" t="str">
        <f t="shared" si="503"/>
        <v/>
      </c>
      <c r="AH886" s="326" t="str">
        <f t="shared" si="504"/>
        <v/>
      </c>
      <c r="AI886" s="326" t="str">
        <f t="shared" si="505"/>
        <v/>
      </c>
      <c r="AJ886" s="326" t="str">
        <f t="shared" si="506"/>
        <v/>
      </c>
      <c r="AK886" s="335" t="str">
        <f t="shared" si="507"/>
        <v/>
      </c>
      <c r="AL886" s="41" t="str">
        <f t="shared" si="508"/>
        <v/>
      </c>
      <c r="AM886" s="8" t="e" cm="1">
        <f t="array" ref="AM886">Balance($B$8,$B$11,$B$12,$H$7,B886,AK886,AL886)</f>
        <v>#VALUE!</v>
      </c>
      <c r="AN886" s="8" t="e" cm="1">
        <f t="array" ref="AN886">getStorageByWaterLevel(B885)</f>
        <v>#VALUE!</v>
      </c>
    </row>
    <row r="887" spans="2:40" x14ac:dyDescent="0.25">
      <c r="B887" s="326" t="str">
        <f t="shared" si="486"/>
        <v/>
      </c>
      <c r="C887" s="326" t="str">
        <f t="shared" si="487"/>
        <v/>
      </c>
      <c r="D887" s="326" t="str">
        <f t="shared" si="488"/>
        <v/>
      </c>
      <c r="E887" s="326" t="str">
        <f t="shared" si="485"/>
        <v xml:space="preserve"> </v>
      </c>
      <c r="F887" s="326" t="str">
        <f t="shared" si="489"/>
        <v/>
      </c>
      <c r="G887" s="326" t="str">
        <f t="shared" si="490"/>
        <v/>
      </c>
      <c r="H887" s="311"/>
      <c r="I887" s="326" t="str">
        <f t="shared" si="491"/>
        <v/>
      </c>
      <c r="J887" s="326">
        <f t="shared" si="484"/>
        <v>42.18</v>
      </c>
      <c r="K887" s="333" t="str">
        <f t="shared" si="492"/>
        <v/>
      </c>
      <c r="L887" s="321" t="str">
        <f t="shared" si="493"/>
        <v/>
      </c>
      <c r="M887" s="321" t="str">
        <f t="shared" si="494"/>
        <v/>
      </c>
      <c r="N887" s="326" t="str">
        <f t="shared" si="495"/>
        <v/>
      </c>
      <c r="O887" s="326" t="str">
        <f t="shared" si="496"/>
        <v/>
      </c>
      <c r="P887" s="330"/>
      <c r="Q887" s="326"/>
      <c r="R887" s="276" t="str">
        <f>IF(H887&gt;0, rate1(1,$L$52,$L$51,$L$54,L887,$L$53,$L$50,P887),"")</f>
        <v/>
      </c>
      <c r="S887" s="321"/>
      <c r="T887" s="321"/>
      <c r="U887" s="326"/>
      <c r="V887" s="334"/>
      <c r="W887" s="326"/>
      <c r="X887" s="326"/>
      <c r="Y887" s="326"/>
      <c r="Z887" s="107" t="str">
        <f>IF(H887&gt;0, rate1(1,$L$52,$L$51,$L$54,U887,$L$53,$L$50,Y887),"")</f>
        <v/>
      </c>
      <c r="AA887" s="334" t="str">
        <f t="shared" si="497"/>
        <v/>
      </c>
      <c r="AB887" s="334" t="str">
        <f t="shared" si="498"/>
        <v/>
      </c>
      <c r="AC887" s="326" t="str">
        <f t="shared" si="499"/>
        <v/>
      </c>
      <c r="AD887" s="326" t="str">
        <f t="shared" si="500"/>
        <v/>
      </c>
      <c r="AE887" s="326" t="str">
        <f t="shared" si="501"/>
        <v/>
      </c>
      <c r="AF887" s="326" t="str">
        <f t="shared" si="502"/>
        <v/>
      </c>
      <c r="AG887" s="326" t="str">
        <f t="shared" si="503"/>
        <v/>
      </c>
      <c r="AH887" s="326" t="str">
        <f t="shared" si="504"/>
        <v/>
      </c>
      <c r="AI887" s="326" t="str">
        <f t="shared" si="505"/>
        <v/>
      </c>
      <c r="AJ887" s="326" t="str">
        <f t="shared" si="506"/>
        <v/>
      </c>
      <c r="AK887" s="335" t="str">
        <f t="shared" si="507"/>
        <v/>
      </c>
      <c r="AL887" s="41" t="str">
        <f t="shared" si="508"/>
        <v/>
      </c>
      <c r="AM887" s="8" t="e" cm="1">
        <f t="array" ref="AM887">Balance($B$8,$B$11,$B$12,$H$7,B887,AK887,AL887)</f>
        <v>#VALUE!</v>
      </c>
      <c r="AN887" s="8" t="e" cm="1">
        <f t="array" ref="AN887">getStorageByWaterLevel(B886)</f>
        <v>#VALUE!</v>
      </c>
    </row>
    <row r="888" spans="2:40" x14ac:dyDescent="0.25">
      <c r="B888" s="326" t="str">
        <f t="shared" si="486"/>
        <v/>
      </c>
      <c r="C888" s="326" t="str">
        <f t="shared" si="487"/>
        <v/>
      </c>
      <c r="D888" s="326" t="str">
        <f t="shared" si="488"/>
        <v/>
      </c>
      <c r="E888" s="326" t="str">
        <f t="shared" si="485"/>
        <v xml:space="preserve"> </v>
      </c>
      <c r="F888" s="326" t="str">
        <f t="shared" si="489"/>
        <v/>
      </c>
      <c r="G888" s="326" t="str">
        <f t="shared" si="490"/>
        <v/>
      </c>
      <c r="H888" s="311"/>
      <c r="I888" s="326" t="str">
        <f t="shared" si="491"/>
        <v/>
      </c>
      <c r="J888" s="326">
        <f t="shared" si="484"/>
        <v>42.18</v>
      </c>
      <c r="K888" s="333" t="str">
        <f t="shared" si="492"/>
        <v/>
      </c>
      <c r="L888" s="321" t="str">
        <f t="shared" si="493"/>
        <v/>
      </c>
      <c r="M888" s="321" t="str">
        <f t="shared" si="494"/>
        <v/>
      </c>
      <c r="N888" s="326" t="str">
        <f t="shared" si="495"/>
        <v/>
      </c>
      <c r="O888" s="326" t="str">
        <f t="shared" si="496"/>
        <v/>
      </c>
      <c r="P888" s="330"/>
      <c r="Q888" s="326"/>
      <c r="R888" s="276" t="str">
        <f>IF(H888&gt;0, rate1(1,$L$52,$L$51,$L$54,L888,$L$53,$L$50,P888),"")</f>
        <v/>
      </c>
      <c r="S888" s="321"/>
      <c r="T888" s="321"/>
      <c r="U888" s="326"/>
      <c r="V888" s="334"/>
      <c r="W888" s="326"/>
      <c r="X888" s="326"/>
      <c r="Y888" s="326"/>
      <c r="Z888" s="107" t="str">
        <f>IF(H888&gt;0, rate1(1,$L$52,$L$51,$L$54,U888,$L$53,$L$50,Y888),"")</f>
        <v/>
      </c>
      <c r="AA888" s="334" t="str">
        <f t="shared" si="497"/>
        <v/>
      </c>
      <c r="AB888" s="334" t="str">
        <f t="shared" si="498"/>
        <v/>
      </c>
      <c r="AC888" s="326" t="str">
        <f t="shared" si="499"/>
        <v/>
      </c>
      <c r="AD888" s="326" t="str">
        <f t="shared" si="500"/>
        <v/>
      </c>
      <c r="AE888" s="326" t="str">
        <f t="shared" si="501"/>
        <v/>
      </c>
      <c r="AF888" s="326" t="str">
        <f t="shared" si="502"/>
        <v/>
      </c>
      <c r="AG888" s="326" t="str">
        <f t="shared" si="503"/>
        <v/>
      </c>
      <c r="AH888" s="326" t="str">
        <f t="shared" si="504"/>
        <v/>
      </c>
      <c r="AI888" s="326" t="str">
        <f t="shared" si="505"/>
        <v/>
      </c>
      <c r="AJ888" s="326" t="str">
        <f t="shared" si="506"/>
        <v/>
      </c>
      <c r="AK888" s="335" t="str">
        <f t="shared" si="507"/>
        <v/>
      </c>
      <c r="AL888" s="41" t="str">
        <f t="shared" si="508"/>
        <v/>
      </c>
      <c r="AM888" s="8" t="e" cm="1">
        <f t="array" ref="AM888">Balance($B$8,$B$11,$B$12,$H$7,B888,AK888,AL888)</f>
        <v>#VALUE!</v>
      </c>
      <c r="AN888" s="8" t="e" cm="1">
        <f t="array" ref="AN888">getStorageByWaterLevel(B887)</f>
        <v>#VALUE!</v>
      </c>
    </row>
    <row r="889" spans="2:40" x14ac:dyDescent="0.25">
      <c r="B889" s="326" t="str">
        <f t="shared" si="486"/>
        <v/>
      </c>
      <c r="C889" s="326" t="str">
        <f t="shared" si="487"/>
        <v/>
      </c>
      <c r="D889" s="326" t="str">
        <f t="shared" si="488"/>
        <v/>
      </c>
      <c r="E889" s="326" t="str">
        <f t="shared" si="485"/>
        <v xml:space="preserve"> </v>
      </c>
      <c r="F889" s="326" t="str">
        <f t="shared" si="489"/>
        <v/>
      </c>
      <c r="G889" s="326" t="str">
        <f t="shared" si="490"/>
        <v/>
      </c>
      <c r="H889" s="311"/>
      <c r="I889" s="326" t="str">
        <f t="shared" si="491"/>
        <v/>
      </c>
      <c r="J889" s="326">
        <f t="shared" si="484"/>
        <v>42.18</v>
      </c>
      <c r="K889" s="333" t="str">
        <f t="shared" si="492"/>
        <v/>
      </c>
      <c r="L889" s="321" t="str">
        <f t="shared" si="493"/>
        <v/>
      </c>
      <c r="M889" s="321" t="str">
        <f t="shared" si="494"/>
        <v/>
      </c>
      <c r="N889" s="326" t="str">
        <f t="shared" si="495"/>
        <v/>
      </c>
      <c r="O889" s="326" t="str">
        <f t="shared" si="496"/>
        <v/>
      </c>
      <c r="P889" s="330"/>
      <c r="Q889" s="326"/>
      <c r="R889" s="276" t="str">
        <f>IF(H889&gt;0, rate1(1,$L$52,$L$51,$L$54,L889,$L$53,$L$50,P889),"")</f>
        <v/>
      </c>
      <c r="S889" s="321"/>
      <c r="T889" s="321"/>
      <c r="U889" s="326"/>
      <c r="V889" s="334"/>
      <c r="W889" s="326"/>
      <c r="X889" s="326"/>
      <c r="Y889" s="326"/>
      <c r="Z889" s="107" t="str">
        <f>IF(H889&gt;0, rate1(1,$L$52,$L$51,$L$54,U889,$L$53,$L$50,Y889),"")</f>
        <v/>
      </c>
      <c r="AA889" s="334" t="str">
        <f t="shared" si="497"/>
        <v/>
      </c>
      <c r="AB889" s="334" t="str">
        <f t="shared" si="498"/>
        <v/>
      </c>
      <c r="AC889" s="326" t="str">
        <f t="shared" si="499"/>
        <v/>
      </c>
      <c r="AD889" s="326" t="str">
        <f t="shared" si="500"/>
        <v/>
      </c>
      <c r="AE889" s="326" t="str">
        <f t="shared" si="501"/>
        <v/>
      </c>
      <c r="AF889" s="326" t="str">
        <f t="shared" si="502"/>
        <v/>
      </c>
      <c r="AG889" s="326" t="str">
        <f t="shared" si="503"/>
        <v/>
      </c>
      <c r="AH889" s="326" t="str">
        <f t="shared" si="504"/>
        <v/>
      </c>
      <c r="AI889" s="326" t="str">
        <f t="shared" si="505"/>
        <v/>
      </c>
      <c r="AJ889" s="326" t="str">
        <f t="shared" si="506"/>
        <v/>
      </c>
      <c r="AK889" s="335" t="str">
        <f t="shared" si="507"/>
        <v/>
      </c>
      <c r="AL889" s="41" t="str">
        <f t="shared" si="508"/>
        <v/>
      </c>
      <c r="AM889" s="8" t="e" cm="1">
        <f t="array" ref="AM889">Balance($B$8,$B$11,$B$12,$H$7,B889,AK889,AL889)</f>
        <v>#VALUE!</v>
      </c>
      <c r="AN889" s="8" t="e" cm="1">
        <f t="array" ref="AN889">getStorageByWaterLevel(B888)</f>
        <v>#VALUE!</v>
      </c>
    </row>
    <row r="890" spans="2:40" x14ac:dyDescent="0.25">
      <c r="B890" s="326" t="str">
        <f t="shared" si="486"/>
        <v/>
      </c>
      <c r="C890" s="326" t="str">
        <f t="shared" si="487"/>
        <v/>
      </c>
      <c r="D890" s="326" t="str">
        <f t="shared" si="488"/>
        <v/>
      </c>
      <c r="E890" s="326" t="str">
        <f t="shared" si="485"/>
        <v xml:space="preserve"> </v>
      </c>
      <c r="F890" s="326" t="str">
        <f t="shared" si="489"/>
        <v/>
      </c>
      <c r="G890" s="326" t="str">
        <f t="shared" si="490"/>
        <v/>
      </c>
      <c r="H890" s="311"/>
      <c r="I890" s="326" t="str">
        <f t="shared" si="491"/>
        <v/>
      </c>
      <c r="J890" s="326">
        <f t="shared" si="484"/>
        <v>42.18</v>
      </c>
      <c r="K890" s="333" t="str">
        <f t="shared" si="492"/>
        <v/>
      </c>
      <c r="L890" s="321" t="str">
        <f t="shared" si="493"/>
        <v/>
      </c>
      <c r="M890" s="321" t="str">
        <f t="shared" si="494"/>
        <v/>
      </c>
      <c r="N890" s="326" t="str">
        <f t="shared" si="495"/>
        <v/>
      </c>
      <c r="O890" s="326" t="str">
        <f t="shared" si="496"/>
        <v/>
      </c>
      <c r="P890" s="330"/>
      <c r="Q890" s="326"/>
      <c r="R890" s="276" t="str">
        <f>IF(H890&gt;0, rate1(1,$L$52,$L$51,$L$54,L890,$L$53,$L$50,P890),"")</f>
        <v/>
      </c>
      <c r="S890" s="321"/>
      <c r="T890" s="321"/>
      <c r="U890" s="326"/>
      <c r="V890" s="334"/>
      <c r="W890" s="326"/>
      <c r="X890" s="326"/>
      <c r="Y890" s="326"/>
      <c r="Z890" s="107" t="str">
        <f>IF(H890&gt;0, rate1(1,$L$52,$L$51,$L$54,U890,$L$53,$L$50,Y890),"")</f>
        <v/>
      </c>
      <c r="AA890" s="334" t="str">
        <f t="shared" si="497"/>
        <v/>
      </c>
      <c r="AB890" s="334" t="str">
        <f t="shared" si="498"/>
        <v/>
      </c>
      <c r="AC890" s="326" t="str">
        <f t="shared" si="499"/>
        <v/>
      </c>
      <c r="AD890" s="326" t="str">
        <f t="shared" si="500"/>
        <v/>
      </c>
      <c r="AE890" s="326" t="str">
        <f t="shared" si="501"/>
        <v/>
      </c>
      <c r="AF890" s="326" t="str">
        <f t="shared" si="502"/>
        <v/>
      </c>
      <c r="AG890" s="326" t="str">
        <f t="shared" si="503"/>
        <v/>
      </c>
      <c r="AH890" s="326" t="str">
        <f t="shared" si="504"/>
        <v/>
      </c>
      <c r="AI890" s="326" t="str">
        <f t="shared" si="505"/>
        <v/>
      </c>
      <c r="AJ890" s="326" t="str">
        <f t="shared" si="506"/>
        <v/>
      </c>
      <c r="AK890" s="335" t="str">
        <f t="shared" si="507"/>
        <v/>
      </c>
      <c r="AL890" s="41" t="str">
        <f t="shared" si="508"/>
        <v/>
      </c>
      <c r="AM890" s="8" t="e" cm="1">
        <f t="array" ref="AM890">Balance($B$8,$B$11,$B$12,$H$7,B890,AK890,AL890)</f>
        <v>#VALUE!</v>
      </c>
      <c r="AN890" s="8" t="e" cm="1">
        <f t="array" ref="AN890">getStorageByWaterLevel(B889)</f>
        <v>#VALUE!</v>
      </c>
    </row>
    <row r="891" spans="2:40" x14ac:dyDescent="0.25">
      <c r="B891" s="326" t="str">
        <f t="shared" si="486"/>
        <v/>
      </c>
      <c r="C891" s="326" t="str">
        <f t="shared" si="487"/>
        <v/>
      </c>
      <c r="D891" s="326" t="str">
        <f t="shared" si="488"/>
        <v/>
      </c>
      <c r="E891" s="326" t="str">
        <f t="shared" si="485"/>
        <v xml:space="preserve"> </v>
      </c>
      <c r="F891" s="326" t="str">
        <f t="shared" si="489"/>
        <v/>
      </c>
      <c r="G891" s="326" t="str">
        <f t="shared" si="490"/>
        <v/>
      </c>
      <c r="H891" s="311"/>
      <c r="I891" s="326" t="str">
        <f t="shared" si="491"/>
        <v/>
      </c>
      <c r="J891" s="326">
        <f t="shared" si="484"/>
        <v>42.18</v>
      </c>
      <c r="K891" s="333" t="str">
        <f t="shared" si="492"/>
        <v/>
      </c>
      <c r="L891" s="321" t="str">
        <f t="shared" si="493"/>
        <v/>
      </c>
      <c r="M891" s="321" t="str">
        <f t="shared" si="494"/>
        <v/>
      </c>
      <c r="N891" s="326" t="str">
        <f t="shared" si="495"/>
        <v/>
      </c>
      <c r="O891" s="326" t="str">
        <f t="shared" si="496"/>
        <v/>
      </c>
      <c r="P891" s="330"/>
      <c r="Q891" s="326"/>
      <c r="R891" s="276" t="str">
        <f>IF(H891&gt;0, rate1(1,$L$52,$L$51,$L$54,L891,$L$53,$L$50,P891),"")</f>
        <v/>
      </c>
      <c r="S891" s="321"/>
      <c r="T891" s="321"/>
      <c r="U891" s="326"/>
      <c r="V891" s="334"/>
      <c r="W891" s="326"/>
      <c r="X891" s="326"/>
      <c r="Y891" s="326"/>
      <c r="Z891" s="107" t="str">
        <f>IF(H891&gt;0, rate1(1,$L$52,$L$51,$L$54,U891,$L$53,$L$50,Y891),"")</f>
        <v/>
      </c>
      <c r="AA891" s="334" t="str">
        <f t="shared" si="497"/>
        <v/>
      </c>
      <c r="AB891" s="334" t="str">
        <f t="shared" si="498"/>
        <v/>
      </c>
      <c r="AC891" s="326" t="str">
        <f t="shared" si="499"/>
        <v/>
      </c>
      <c r="AD891" s="326" t="str">
        <f t="shared" si="500"/>
        <v/>
      </c>
      <c r="AE891" s="326" t="str">
        <f t="shared" si="501"/>
        <v/>
      </c>
      <c r="AF891" s="326" t="str">
        <f t="shared" si="502"/>
        <v/>
      </c>
      <c r="AG891" s="326" t="str">
        <f t="shared" si="503"/>
        <v/>
      </c>
      <c r="AH891" s="326" t="str">
        <f t="shared" si="504"/>
        <v/>
      </c>
      <c r="AI891" s="326" t="str">
        <f t="shared" si="505"/>
        <v/>
      </c>
      <c r="AJ891" s="326" t="str">
        <f t="shared" si="506"/>
        <v/>
      </c>
      <c r="AK891" s="335" t="str">
        <f t="shared" si="507"/>
        <v/>
      </c>
      <c r="AL891" s="41" t="str">
        <f t="shared" si="508"/>
        <v/>
      </c>
      <c r="AM891" s="8" t="e" cm="1">
        <f t="array" ref="AM891">Balance($B$8,$B$11,$B$12,$H$7,B891,AK891,AL891)</f>
        <v>#VALUE!</v>
      </c>
      <c r="AN891" s="8" t="e" cm="1">
        <f t="array" ref="AN891">getStorageByWaterLevel(B890)</f>
        <v>#VALUE!</v>
      </c>
    </row>
    <row r="892" spans="2:40" x14ac:dyDescent="0.25">
      <c r="B892" s="326" t="str">
        <f t="shared" si="486"/>
        <v/>
      </c>
      <c r="C892" s="326" t="str">
        <f t="shared" si="487"/>
        <v/>
      </c>
      <c r="D892" s="326" t="str">
        <f t="shared" si="488"/>
        <v/>
      </c>
      <c r="E892" s="326" t="str">
        <f t="shared" si="485"/>
        <v xml:space="preserve"> </v>
      </c>
      <c r="F892" s="326" t="str">
        <f t="shared" si="489"/>
        <v/>
      </c>
      <c r="G892" s="326" t="str">
        <f t="shared" si="490"/>
        <v/>
      </c>
      <c r="H892" s="311"/>
      <c r="I892" s="326" t="str">
        <f t="shared" si="491"/>
        <v/>
      </c>
      <c r="J892" s="326">
        <f t="shared" si="484"/>
        <v>42.18</v>
      </c>
      <c r="K892" s="333" t="str">
        <f t="shared" si="492"/>
        <v/>
      </c>
      <c r="L892" s="321" t="str">
        <f t="shared" si="493"/>
        <v/>
      </c>
      <c r="M892" s="321" t="str">
        <f t="shared" si="494"/>
        <v/>
      </c>
      <c r="N892" s="326" t="str">
        <f t="shared" si="495"/>
        <v/>
      </c>
      <c r="O892" s="326" t="str">
        <f t="shared" si="496"/>
        <v/>
      </c>
      <c r="P892" s="330"/>
      <c r="Q892" s="326"/>
      <c r="R892" s="276" t="str">
        <f>IF(H892&gt;0, rate1(1,$L$52,$L$51,$L$54,L892,$L$53,$L$50,P892),"")</f>
        <v/>
      </c>
      <c r="S892" s="321"/>
      <c r="T892" s="321"/>
      <c r="U892" s="326"/>
      <c r="V892" s="334"/>
      <c r="W892" s="326"/>
      <c r="X892" s="326"/>
      <c r="Y892" s="326"/>
      <c r="Z892" s="107" t="str">
        <f>IF(H892&gt;0, rate1(1,$L$52,$L$51,$L$54,U892,$L$53,$L$50,Y892),"")</f>
        <v/>
      </c>
      <c r="AA892" s="334" t="str">
        <f t="shared" si="497"/>
        <v/>
      </c>
      <c r="AB892" s="334" t="str">
        <f t="shared" si="498"/>
        <v/>
      </c>
      <c r="AC892" s="326" t="str">
        <f t="shared" si="499"/>
        <v/>
      </c>
      <c r="AD892" s="326" t="str">
        <f t="shared" si="500"/>
        <v/>
      </c>
      <c r="AE892" s="326" t="str">
        <f t="shared" si="501"/>
        <v/>
      </c>
      <c r="AF892" s="326" t="str">
        <f t="shared" si="502"/>
        <v/>
      </c>
      <c r="AG892" s="326" t="str">
        <f t="shared" si="503"/>
        <v/>
      </c>
      <c r="AH892" s="326" t="str">
        <f t="shared" si="504"/>
        <v/>
      </c>
      <c r="AI892" s="326" t="str">
        <f t="shared" si="505"/>
        <v/>
      </c>
      <c r="AJ892" s="326" t="str">
        <f t="shared" si="506"/>
        <v/>
      </c>
      <c r="AK892" s="335" t="str">
        <f t="shared" si="507"/>
        <v/>
      </c>
      <c r="AL892" s="41" t="str">
        <f t="shared" si="508"/>
        <v/>
      </c>
      <c r="AM892" s="8" t="e" cm="1">
        <f t="array" ref="AM892">Balance($B$8,$B$11,$B$12,$H$7,B892,AK892,AL892)</f>
        <v>#VALUE!</v>
      </c>
      <c r="AN892" s="8" t="e" cm="1">
        <f t="array" ref="AN892">getStorageByWaterLevel(B891)</f>
        <v>#VALUE!</v>
      </c>
    </row>
    <row r="893" spans="2:40" x14ac:dyDescent="0.25">
      <c r="B893" s="326" t="str">
        <f t="shared" si="486"/>
        <v/>
      </c>
      <c r="C893" s="326" t="str">
        <f t="shared" si="487"/>
        <v/>
      </c>
      <c r="D893" s="326" t="str">
        <f t="shared" si="488"/>
        <v/>
      </c>
      <c r="E893" s="326" t="str">
        <f t="shared" si="485"/>
        <v xml:space="preserve"> </v>
      </c>
      <c r="F893" s="326" t="str">
        <f t="shared" si="489"/>
        <v/>
      </c>
      <c r="G893" s="326" t="str">
        <f t="shared" si="490"/>
        <v/>
      </c>
      <c r="H893" s="311"/>
      <c r="I893" s="326" t="str">
        <f t="shared" si="491"/>
        <v/>
      </c>
      <c r="J893" s="326">
        <f t="shared" si="484"/>
        <v>42.18</v>
      </c>
      <c r="K893" s="333" t="str">
        <f t="shared" si="492"/>
        <v/>
      </c>
      <c r="L893" s="321" t="str">
        <f t="shared" si="493"/>
        <v/>
      </c>
      <c r="M893" s="321" t="str">
        <f t="shared" si="494"/>
        <v/>
      </c>
      <c r="N893" s="326" t="str">
        <f t="shared" si="495"/>
        <v/>
      </c>
      <c r="O893" s="326" t="str">
        <f t="shared" si="496"/>
        <v/>
      </c>
      <c r="P893" s="330"/>
      <c r="Q893" s="326"/>
      <c r="R893" s="276" t="str">
        <f>IF(H893&gt;0, rate1(1,$L$52,$L$51,$L$54,L893,$L$53,$L$50,P893),"")</f>
        <v/>
      </c>
      <c r="S893" s="321"/>
      <c r="T893" s="321"/>
      <c r="U893" s="326"/>
      <c r="V893" s="334"/>
      <c r="W893" s="326"/>
      <c r="X893" s="326"/>
      <c r="Y893" s="326"/>
      <c r="Z893" s="107" t="str">
        <f>IF(H893&gt;0, rate1(1,$L$52,$L$51,$L$54,U893,$L$53,$L$50,Y893),"")</f>
        <v/>
      </c>
      <c r="AA893" s="334" t="str">
        <f t="shared" si="497"/>
        <v/>
      </c>
      <c r="AB893" s="334" t="str">
        <f t="shared" si="498"/>
        <v/>
      </c>
      <c r="AC893" s="326" t="str">
        <f t="shared" si="499"/>
        <v/>
      </c>
      <c r="AD893" s="326" t="str">
        <f t="shared" si="500"/>
        <v/>
      </c>
      <c r="AE893" s="326" t="str">
        <f t="shared" si="501"/>
        <v/>
      </c>
      <c r="AF893" s="326" t="str">
        <f t="shared" si="502"/>
        <v/>
      </c>
      <c r="AG893" s="326" t="str">
        <f t="shared" si="503"/>
        <v/>
      </c>
      <c r="AH893" s="326" t="str">
        <f t="shared" si="504"/>
        <v/>
      </c>
      <c r="AI893" s="326" t="str">
        <f t="shared" si="505"/>
        <v/>
      </c>
      <c r="AJ893" s="326" t="str">
        <f t="shared" si="506"/>
        <v/>
      </c>
      <c r="AK893" s="335" t="str">
        <f t="shared" si="507"/>
        <v/>
      </c>
      <c r="AL893" s="41" t="str">
        <f t="shared" si="508"/>
        <v/>
      </c>
      <c r="AM893" s="8" t="e" cm="1">
        <f t="array" ref="AM893">Balance($B$8,$B$11,$B$12,$H$7,B893,AK893,AL893)</f>
        <v>#VALUE!</v>
      </c>
      <c r="AN893" s="8" t="e" cm="1">
        <f t="array" ref="AN893">getStorageByWaterLevel(B892)</f>
        <v>#VALUE!</v>
      </c>
    </row>
    <row r="894" spans="2:40" x14ac:dyDescent="0.25">
      <c r="B894" s="326" t="str">
        <f t="shared" si="486"/>
        <v/>
      </c>
      <c r="C894" s="326" t="str">
        <f t="shared" si="487"/>
        <v/>
      </c>
      <c r="D894" s="326" t="str">
        <f t="shared" si="488"/>
        <v/>
      </c>
      <c r="E894" s="326" t="str">
        <f t="shared" si="485"/>
        <v xml:space="preserve"> </v>
      </c>
      <c r="F894" s="326" t="str">
        <f t="shared" si="489"/>
        <v/>
      </c>
      <c r="G894" s="326" t="str">
        <f t="shared" si="490"/>
        <v/>
      </c>
      <c r="H894" s="311"/>
      <c r="I894" s="326" t="str">
        <f t="shared" si="491"/>
        <v/>
      </c>
      <c r="J894" s="326">
        <f t="shared" ref="J894:J957" si="509">$B$7</f>
        <v>42.18</v>
      </c>
      <c r="K894" s="333" t="str">
        <f t="shared" si="492"/>
        <v/>
      </c>
      <c r="L894" s="321" t="str">
        <f t="shared" si="493"/>
        <v/>
      </c>
      <c r="M894" s="321" t="str">
        <f t="shared" si="494"/>
        <v/>
      </c>
      <c r="N894" s="326" t="str">
        <f t="shared" si="495"/>
        <v/>
      </c>
      <c r="O894" s="326" t="str">
        <f t="shared" si="496"/>
        <v/>
      </c>
      <c r="P894" s="330"/>
      <c r="Q894" s="326"/>
      <c r="R894" s="276" t="str">
        <f>IF(H894&gt;0, rate1(1,$L$52,$L$51,$L$54,L894,$L$53,$L$50,P894),"")</f>
        <v/>
      </c>
      <c r="S894" s="321"/>
      <c r="T894" s="321"/>
      <c r="U894" s="326"/>
      <c r="V894" s="334"/>
      <c r="W894" s="326"/>
      <c r="X894" s="326"/>
      <c r="Y894" s="326"/>
      <c r="Z894" s="107" t="str">
        <f>IF(H894&gt;0, rate1(1,$L$52,$L$51,$L$54,U894,$L$53,$L$50,Y894),"")</f>
        <v/>
      </c>
      <c r="AA894" s="334" t="str">
        <f t="shared" si="497"/>
        <v/>
      </c>
      <c r="AB894" s="334" t="str">
        <f t="shared" si="498"/>
        <v/>
      </c>
      <c r="AC894" s="326" t="str">
        <f t="shared" si="499"/>
        <v/>
      </c>
      <c r="AD894" s="326" t="str">
        <f t="shared" si="500"/>
        <v/>
      </c>
      <c r="AE894" s="326" t="str">
        <f t="shared" si="501"/>
        <v/>
      </c>
      <c r="AF894" s="326" t="str">
        <f t="shared" si="502"/>
        <v/>
      </c>
      <c r="AG894" s="326" t="str">
        <f t="shared" si="503"/>
        <v/>
      </c>
      <c r="AH894" s="326" t="str">
        <f t="shared" si="504"/>
        <v/>
      </c>
      <c r="AI894" s="326" t="str">
        <f t="shared" si="505"/>
        <v/>
      </c>
      <c r="AJ894" s="326" t="str">
        <f t="shared" si="506"/>
        <v/>
      </c>
      <c r="AK894" s="335" t="str">
        <f t="shared" si="507"/>
        <v/>
      </c>
      <c r="AL894" s="41" t="str">
        <f t="shared" si="508"/>
        <v/>
      </c>
      <c r="AM894" s="8" t="e" cm="1">
        <f t="array" ref="AM894">Balance($B$8,$B$11,$B$12,$H$7,B894,AK894,AL894)</f>
        <v>#VALUE!</v>
      </c>
      <c r="AN894" s="8" t="e" cm="1">
        <f t="array" ref="AN894">getStorageByWaterLevel(B893)</f>
        <v>#VALUE!</v>
      </c>
    </row>
    <row r="895" spans="2:40" x14ac:dyDescent="0.25">
      <c r="B895" s="326" t="str">
        <f t="shared" si="486"/>
        <v/>
      </c>
      <c r="C895" s="326" t="str">
        <f t="shared" si="487"/>
        <v/>
      </c>
      <c r="D895" s="326" t="str">
        <f t="shared" si="488"/>
        <v/>
      </c>
      <c r="E895" s="326" t="str">
        <f t="shared" ref="E895:E958" si="510">IF(H895&gt;0,IF(AND(C895&lt;$B$6,C895&gt;$K$12),bb2wang($B$6,$K$12,C895,$H$8,$H$9,I895,$H$10,$H$11,$K$10,$K$11,$H$13),E894)," ")</f>
        <v xml:space="preserve"> </v>
      </c>
      <c r="F895" s="326" t="str">
        <f t="shared" si="489"/>
        <v/>
      </c>
      <c r="G895" s="326" t="str">
        <f t="shared" si="490"/>
        <v/>
      </c>
      <c r="H895" s="311"/>
      <c r="I895" s="326" t="str">
        <f t="shared" si="491"/>
        <v/>
      </c>
      <c r="J895" s="326">
        <f t="shared" si="509"/>
        <v>42.18</v>
      </c>
      <c r="K895" s="333" t="str">
        <f t="shared" si="492"/>
        <v/>
      </c>
      <c r="L895" s="321" t="str">
        <f t="shared" si="493"/>
        <v/>
      </c>
      <c r="M895" s="321" t="str">
        <f t="shared" si="494"/>
        <v/>
      </c>
      <c r="N895" s="326" t="str">
        <f t="shared" si="495"/>
        <v/>
      </c>
      <c r="O895" s="326" t="str">
        <f t="shared" si="496"/>
        <v/>
      </c>
      <c r="P895" s="330"/>
      <c r="Q895" s="326"/>
      <c r="R895" s="276" t="str">
        <f>IF(H895&gt;0, rate1(1,$L$52,$L$51,$L$54,L895,$L$53,$L$50,P895),"")</f>
        <v/>
      </c>
      <c r="S895" s="321"/>
      <c r="T895" s="321"/>
      <c r="U895" s="326"/>
      <c r="V895" s="334"/>
      <c r="W895" s="326"/>
      <c r="X895" s="326"/>
      <c r="Y895" s="326"/>
      <c r="Z895" s="107" t="str">
        <f>IF(H895&gt;0, rate1(1,$L$52,$L$51,$L$54,U895,$L$53,$L$50,Y895),"")</f>
        <v/>
      </c>
      <c r="AA895" s="334" t="str">
        <f t="shared" si="497"/>
        <v/>
      </c>
      <c r="AB895" s="334" t="str">
        <f t="shared" si="498"/>
        <v/>
      </c>
      <c r="AC895" s="326" t="str">
        <f t="shared" si="499"/>
        <v/>
      </c>
      <c r="AD895" s="326" t="str">
        <f t="shared" si="500"/>
        <v/>
      </c>
      <c r="AE895" s="326" t="str">
        <f t="shared" si="501"/>
        <v/>
      </c>
      <c r="AF895" s="326" t="str">
        <f t="shared" si="502"/>
        <v/>
      </c>
      <c r="AG895" s="326" t="str">
        <f t="shared" si="503"/>
        <v/>
      </c>
      <c r="AH895" s="326" t="str">
        <f t="shared" si="504"/>
        <v/>
      </c>
      <c r="AI895" s="326" t="str">
        <f t="shared" si="505"/>
        <v/>
      </c>
      <c r="AJ895" s="326" t="str">
        <f t="shared" si="506"/>
        <v/>
      </c>
      <c r="AK895" s="335" t="str">
        <f t="shared" si="507"/>
        <v/>
      </c>
      <c r="AL895" s="41" t="str">
        <f t="shared" si="508"/>
        <v/>
      </c>
      <c r="AM895" s="8" t="e" cm="1">
        <f t="array" ref="AM895">Balance($B$8,$B$11,$B$12,$H$7,B895,AK895,AL895)</f>
        <v>#VALUE!</v>
      </c>
      <c r="AN895" s="8" t="e" cm="1">
        <f t="array" ref="AN895">getStorageByWaterLevel(B894)</f>
        <v>#VALUE!</v>
      </c>
    </row>
    <row r="896" spans="2:40" x14ac:dyDescent="0.25">
      <c r="B896" s="326" t="str">
        <f t="shared" ref="B896:B959" si="511">IF(H896&gt;0, AF895,"")</f>
        <v/>
      </c>
      <c r="C896" s="326" t="str">
        <f t="shared" ref="C896:C959" si="512">IF(H896&gt;0, AG895,"")</f>
        <v/>
      </c>
      <c r="D896" s="326" t="str">
        <f t="shared" ref="D896:D959" si="513">IF(H896&gt;0, AH895,"")</f>
        <v/>
      </c>
      <c r="E896" s="326" t="str">
        <f t="shared" si="510"/>
        <v xml:space="preserve"> </v>
      </c>
      <c r="F896" s="326" t="str">
        <f t="shared" ref="F896:F959" si="514">IF(H896&gt;0, (E896+E895)/2,"")</f>
        <v/>
      </c>
      <c r="G896" s="326" t="str">
        <f t="shared" ref="G896:G959" si="515">IF(H896&gt;0, F896*$S$53*$C$55*(B896-C896+N896)^1.5,"")</f>
        <v/>
      </c>
      <c r="H896" s="311"/>
      <c r="I896" s="326" t="str">
        <f t="shared" ref="I896:I959" si="516">IF(H896&gt;0, (B896-C896)*B$19,"")</f>
        <v/>
      </c>
      <c r="J896" s="326">
        <f t="shared" si="509"/>
        <v>42.18</v>
      </c>
      <c r="K896" s="333" t="str">
        <f t="shared" ref="K896:K959" si="517">IF(H896&gt;0, IF((1-S895-0.015)&gt;0,1,-1),"")</f>
        <v/>
      </c>
      <c r="L896" s="321" t="str">
        <f t="shared" ref="L896:L959" si="518">IF(H896&gt;0, D896+K896*H896,"")</f>
        <v/>
      </c>
      <c r="M896" s="321" t="str">
        <f t="shared" ref="M896:M959" si="519">IF(H896&gt;0, (D896+L896)/2,"")</f>
        <v/>
      </c>
      <c r="N896" s="326" t="str">
        <f t="shared" ref="N896:N959" si="520">IF(H896&gt;0, 2*($P$53*M896/$S$52/$S$51)^2-(B896-C896)*2,"")</f>
        <v/>
      </c>
      <c r="O896" s="326" t="str">
        <f t="shared" ref="O896:O959" si="521">IF(H896&gt;0, WH(B896,$F$51,$F$52,$F$53),"")</f>
        <v/>
      </c>
      <c r="P896" s="330"/>
      <c r="Q896" s="326"/>
      <c r="R896" s="276" t="str">
        <f>IF(H896&gt;0, rate1(1,$L$52,$L$51,$L$54,L896,$L$53,$L$50,P896),"")</f>
        <v/>
      </c>
      <c r="S896" s="321"/>
      <c r="T896" s="321"/>
      <c r="U896" s="326"/>
      <c r="V896" s="334"/>
      <c r="W896" s="326"/>
      <c r="X896" s="326"/>
      <c r="Y896" s="326"/>
      <c r="Z896" s="107" t="str">
        <f>IF(H896&gt;0, rate1(1,$L$52,$L$51,$L$54,U896,$L$53,$L$50,Y896),"")</f>
        <v/>
      </c>
      <c r="AA896" s="334" t="str">
        <f t="shared" ref="AA896:AA959" si="522">IF(H896&gt;0, X896/O896/Z896,"")</f>
        <v/>
      </c>
      <c r="AB896" s="334" t="str">
        <f t="shared" ref="AB896:AB959" si="523">IF(H896&gt;0, W896/(1-AA896),"")</f>
        <v/>
      </c>
      <c r="AC896" s="326" t="str">
        <f t="shared" ref="AC896:AC959" si="524">IF(H896&gt;0, delta_z(N896,S896,H896,AE895,AB896),"")</f>
        <v/>
      </c>
      <c r="AD896" s="326" t="str">
        <f t="shared" ref="AD896:AD959" si="525">IF(H896&gt;0, H896/AC896*K896,"")</f>
        <v/>
      </c>
      <c r="AE896" s="326" t="str">
        <f t="shared" ref="AE896:AE959" si="526">IF(H896&gt;0, (AD896-AD895)/(AC896+AC895)*2,"")</f>
        <v/>
      </c>
      <c r="AF896" s="326" t="str">
        <f t="shared" ref="AF896:AF959" si="527">IF(H896&gt;0, B896-(AC896-N896),"")</f>
        <v/>
      </c>
      <c r="AG896" s="326" t="str">
        <f t="shared" ref="AG896:AG959" si="528">IF(H896&gt;0, C896-AC896,"")</f>
        <v/>
      </c>
      <c r="AH896" s="326" t="str">
        <f t="shared" ref="AH896:AH959" si="529">IF(H896&gt;0, $S$54*$S$53*$C$55*SQRT(AF896-AG896),"")</f>
        <v/>
      </c>
      <c r="AI896" s="326" t="str">
        <f t="shared" ref="AI896:AI959" si="530">IF(H896&gt;0, AC896/R896*1000000,"")</f>
        <v/>
      </c>
      <c r="AJ896" s="326" t="str">
        <f t="shared" ref="AJ896:AJ959" si="531">IF(H896&gt;0, AJ895+AI896/3600,"")</f>
        <v/>
      </c>
      <c r="AK896" s="335" t="str">
        <f t="shared" ref="AK896:AK959" si="532">IF(H896&gt;0, AK895+AI895*G895/1000000,"")</f>
        <v/>
      </c>
      <c r="AL896" s="41" t="str">
        <f t="shared" ref="AL896:AL959" si="533">IF(H896&gt;0, AL895+AI895*J895/1000000,"")</f>
        <v/>
      </c>
      <c r="AM896" s="8" t="e" cm="1">
        <f t="array" ref="AM896">Balance($B$8,$B$11,$B$12,$H$7,B896,AK896,AL896)</f>
        <v>#VALUE!</v>
      </c>
      <c r="AN896" s="8" t="e" cm="1">
        <f t="array" ref="AN896">getStorageByWaterLevel(B895)</f>
        <v>#VALUE!</v>
      </c>
    </row>
    <row r="897" spans="2:40" x14ac:dyDescent="0.25">
      <c r="B897" s="326" t="str">
        <f t="shared" si="511"/>
        <v/>
      </c>
      <c r="C897" s="326" t="str">
        <f t="shared" si="512"/>
        <v/>
      </c>
      <c r="D897" s="326" t="str">
        <f t="shared" si="513"/>
        <v/>
      </c>
      <c r="E897" s="326" t="str">
        <f t="shared" si="510"/>
        <v xml:space="preserve"> </v>
      </c>
      <c r="F897" s="326" t="str">
        <f t="shared" si="514"/>
        <v/>
      </c>
      <c r="G897" s="326" t="str">
        <f t="shared" si="515"/>
        <v/>
      </c>
      <c r="H897" s="311"/>
      <c r="I897" s="326" t="str">
        <f t="shared" si="516"/>
        <v/>
      </c>
      <c r="J897" s="326">
        <f t="shared" si="509"/>
        <v>42.18</v>
      </c>
      <c r="K897" s="333" t="str">
        <f t="shared" si="517"/>
        <v/>
      </c>
      <c r="L897" s="321" t="str">
        <f t="shared" si="518"/>
        <v/>
      </c>
      <c r="M897" s="321" t="str">
        <f t="shared" si="519"/>
        <v/>
      </c>
      <c r="N897" s="326" t="str">
        <f t="shared" si="520"/>
        <v/>
      </c>
      <c r="O897" s="326" t="str">
        <f t="shared" si="521"/>
        <v/>
      </c>
      <c r="P897" s="330"/>
      <c r="Q897" s="326"/>
      <c r="R897" s="276" t="str">
        <f>IF(H897&gt;0, rate1(1,$L$52,$L$51,$L$54,L897,$L$53,$L$50,P897),"")</f>
        <v/>
      </c>
      <c r="S897" s="321"/>
      <c r="T897" s="321"/>
      <c r="U897" s="326"/>
      <c r="V897" s="334"/>
      <c r="W897" s="326"/>
      <c r="X897" s="326"/>
      <c r="Y897" s="326"/>
      <c r="Z897" s="107" t="str">
        <f>IF(H897&gt;0, rate1(1,$L$52,$L$51,$L$54,U897,$L$53,$L$50,Y897),"")</f>
        <v/>
      </c>
      <c r="AA897" s="334" t="str">
        <f t="shared" si="522"/>
        <v/>
      </c>
      <c r="AB897" s="334" t="str">
        <f t="shared" si="523"/>
        <v/>
      </c>
      <c r="AC897" s="326" t="str">
        <f t="shared" si="524"/>
        <v/>
      </c>
      <c r="AD897" s="326" t="str">
        <f t="shared" si="525"/>
        <v/>
      </c>
      <c r="AE897" s="326" t="str">
        <f t="shared" si="526"/>
        <v/>
      </c>
      <c r="AF897" s="326" t="str">
        <f t="shared" si="527"/>
        <v/>
      </c>
      <c r="AG897" s="326" t="str">
        <f t="shared" si="528"/>
        <v/>
      </c>
      <c r="AH897" s="326" t="str">
        <f t="shared" si="529"/>
        <v/>
      </c>
      <c r="AI897" s="326" t="str">
        <f t="shared" si="530"/>
        <v/>
      </c>
      <c r="AJ897" s="326" t="str">
        <f t="shared" si="531"/>
        <v/>
      </c>
      <c r="AK897" s="335" t="str">
        <f t="shared" si="532"/>
        <v/>
      </c>
      <c r="AL897" s="41" t="str">
        <f t="shared" si="533"/>
        <v/>
      </c>
      <c r="AM897" s="8" t="e" cm="1">
        <f t="array" ref="AM897">Balance($B$8,$B$11,$B$12,$H$7,B897,AK897,AL897)</f>
        <v>#VALUE!</v>
      </c>
      <c r="AN897" s="8" t="e" cm="1">
        <f t="array" ref="AN897">getStorageByWaterLevel(B896)</f>
        <v>#VALUE!</v>
      </c>
    </row>
    <row r="898" spans="2:40" x14ac:dyDescent="0.25">
      <c r="B898" s="326" t="str">
        <f t="shared" si="511"/>
        <v/>
      </c>
      <c r="C898" s="326" t="str">
        <f t="shared" si="512"/>
        <v/>
      </c>
      <c r="D898" s="326" t="str">
        <f t="shared" si="513"/>
        <v/>
      </c>
      <c r="E898" s="326" t="str">
        <f t="shared" si="510"/>
        <v xml:space="preserve"> </v>
      </c>
      <c r="F898" s="326" t="str">
        <f t="shared" si="514"/>
        <v/>
      </c>
      <c r="G898" s="326" t="str">
        <f t="shared" si="515"/>
        <v/>
      </c>
      <c r="H898" s="311"/>
      <c r="I898" s="326" t="str">
        <f t="shared" si="516"/>
        <v/>
      </c>
      <c r="J898" s="326">
        <f t="shared" si="509"/>
        <v>42.18</v>
      </c>
      <c r="K898" s="333" t="str">
        <f t="shared" si="517"/>
        <v/>
      </c>
      <c r="L898" s="321" t="str">
        <f t="shared" si="518"/>
        <v/>
      </c>
      <c r="M898" s="321" t="str">
        <f t="shared" si="519"/>
        <v/>
      </c>
      <c r="N898" s="326" t="str">
        <f t="shared" si="520"/>
        <v/>
      </c>
      <c r="O898" s="326" t="str">
        <f t="shared" si="521"/>
        <v/>
      </c>
      <c r="P898" s="330"/>
      <c r="Q898" s="326"/>
      <c r="R898" s="276" t="str">
        <f>IF(H898&gt;0, rate1(1,$L$52,$L$51,$L$54,L898,$L$53,$L$50,P898),"")</f>
        <v/>
      </c>
      <c r="S898" s="321"/>
      <c r="T898" s="321"/>
      <c r="U898" s="326"/>
      <c r="V898" s="334"/>
      <c r="W898" s="326"/>
      <c r="X898" s="326"/>
      <c r="Y898" s="326"/>
      <c r="Z898" s="107" t="str">
        <f>IF(H898&gt;0, rate1(1,$L$52,$L$51,$L$54,U898,$L$53,$L$50,Y898),"")</f>
        <v/>
      </c>
      <c r="AA898" s="334" t="str">
        <f t="shared" si="522"/>
        <v/>
      </c>
      <c r="AB898" s="334" t="str">
        <f t="shared" si="523"/>
        <v/>
      </c>
      <c r="AC898" s="326" t="str">
        <f t="shared" si="524"/>
        <v/>
      </c>
      <c r="AD898" s="326" t="str">
        <f t="shared" si="525"/>
        <v/>
      </c>
      <c r="AE898" s="326" t="str">
        <f t="shared" si="526"/>
        <v/>
      </c>
      <c r="AF898" s="326" t="str">
        <f t="shared" si="527"/>
        <v/>
      </c>
      <c r="AG898" s="326" t="str">
        <f t="shared" si="528"/>
        <v/>
      </c>
      <c r="AH898" s="326" t="str">
        <f t="shared" si="529"/>
        <v/>
      </c>
      <c r="AI898" s="326" t="str">
        <f t="shared" si="530"/>
        <v/>
      </c>
      <c r="AJ898" s="326" t="str">
        <f t="shared" si="531"/>
        <v/>
      </c>
      <c r="AK898" s="335" t="str">
        <f t="shared" si="532"/>
        <v/>
      </c>
      <c r="AL898" s="41" t="str">
        <f t="shared" si="533"/>
        <v/>
      </c>
      <c r="AM898" s="8" t="e" cm="1">
        <f t="array" ref="AM898">Balance($B$8,$B$11,$B$12,$H$7,B898,AK898,AL898)</f>
        <v>#VALUE!</v>
      </c>
      <c r="AN898" s="8" t="e" cm="1">
        <f t="array" ref="AN898">getStorageByWaterLevel(B897)</f>
        <v>#VALUE!</v>
      </c>
    </row>
    <row r="899" spans="2:40" x14ac:dyDescent="0.25">
      <c r="B899" s="326" t="str">
        <f t="shared" si="511"/>
        <v/>
      </c>
      <c r="C899" s="326" t="str">
        <f t="shared" si="512"/>
        <v/>
      </c>
      <c r="D899" s="326" t="str">
        <f t="shared" si="513"/>
        <v/>
      </c>
      <c r="E899" s="326" t="str">
        <f t="shared" si="510"/>
        <v xml:space="preserve"> </v>
      </c>
      <c r="F899" s="326" t="str">
        <f t="shared" si="514"/>
        <v/>
      </c>
      <c r="G899" s="326" t="str">
        <f t="shared" si="515"/>
        <v/>
      </c>
      <c r="H899" s="311"/>
      <c r="I899" s="326" t="str">
        <f t="shared" si="516"/>
        <v/>
      </c>
      <c r="J899" s="326">
        <f t="shared" si="509"/>
        <v>42.18</v>
      </c>
      <c r="K899" s="333" t="str">
        <f t="shared" si="517"/>
        <v/>
      </c>
      <c r="L899" s="321" t="str">
        <f t="shared" si="518"/>
        <v/>
      </c>
      <c r="M899" s="321" t="str">
        <f t="shared" si="519"/>
        <v/>
      </c>
      <c r="N899" s="326" t="str">
        <f t="shared" si="520"/>
        <v/>
      </c>
      <c r="O899" s="326" t="str">
        <f t="shared" si="521"/>
        <v/>
      </c>
      <c r="P899" s="330"/>
      <c r="Q899" s="326"/>
      <c r="R899" s="276" t="str">
        <f>IF(H899&gt;0, rate1(1,$L$52,$L$51,$L$54,L899,$L$53,$L$50,P899),"")</f>
        <v/>
      </c>
      <c r="S899" s="321"/>
      <c r="T899" s="321"/>
      <c r="U899" s="326"/>
      <c r="V899" s="334"/>
      <c r="W899" s="326"/>
      <c r="X899" s="326"/>
      <c r="Y899" s="326"/>
      <c r="Z899" s="107" t="str">
        <f>IF(H899&gt;0, rate1(1,$L$52,$L$51,$L$54,U899,$L$53,$L$50,Y899),"")</f>
        <v/>
      </c>
      <c r="AA899" s="334" t="str">
        <f t="shared" si="522"/>
        <v/>
      </c>
      <c r="AB899" s="334" t="str">
        <f t="shared" si="523"/>
        <v/>
      </c>
      <c r="AC899" s="326" t="str">
        <f t="shared" si="524"/>
        <v/>
      </c>
      <c r="AD899" s="326" t="str">
        <f t="shared" si="525"/>
        <v/>
      </c>
      <c r="AE899" s="326" t="str">
        <f t="shared" si="526"/>
        <v/>
      </c>
      <c r="AF899" s="326" t="str">
        <f t="shared" si="527"/>
        <v/>
      </c>
      <c r="AG899" s="326" t="str">
        <f t="shared" si="528"/>
        <v/>
      </c>
      <c r="AH899" s="326" t="str">
        <f t="shared" si="529"/>
        <v/>
      </c>
      <c r="AI899" s="326" t="str">
        <f t="shared" si="530"/>
        <v/>
      </c>
      <c r="AJ899" s="326" t="str">
        <f t="shared" si="531"/>
        <v/>
      </c>
      <c r="AK899" s="335" t="str">
        <f t="shared" si="532"/>
        <v/>
      </c>
      <c r="AL899" s="41" t="str">
        <f t="shared" si="533"/>
        <v/>
      </c>
      <c r="AM899" s="8" t="e" cm="1">
        <f t="array" ref="AM899">Balance($B$8,$B$11,$B$12,$H$7,B899,AK899,AL899)</f>
        <v>#VALUE!</v>
      </c>
      <c r="AN899" s="8" t="e" cm="1">
        <f t="array" ref="AN899">getStorageByWaterLevel(B898)</f>
        <v>#VALUE!</v>
      </c>
    </row>
    <row r="900" spans="2:40" x14ac:dyDescent="0.25">
      <c r="B900" s="326" t="str">
        <f t="shared" si="511"/>
        <v/>
      </c>
      <c r="C900" s="326" t="str">
        <f t="shared" si="512"/>
        <v/>
      </c>
      <c r="D900" s="326" t="str">
        <f t="shared" si="513"/>
        <v/>
      </c>
      <c r="E900" s="326" t="str">
        <f t="shared" si="510"/>
        <v xml:space="preserve"> </v>
      </c>
      <c r="F900" s="326" t="str">
        <f t="shared" si="514"/>
        <v/>
      </c>
      <c r="G900" s="326" t="str">
        <f t="shared" si="515"/>
        <v/>
      </c>
      <c r="H900" s="311"/>
      <c r="I900" s="326" t="str">
        <f t="shared" si="516"/>
        <v/>
      </c>
      <c r="J900" s="326">
        <f t="shared" si="509"/>
        <v>42.18</v>
      </c>
      <c r="K900" s="333" t="str">
        <f t="shared" si="517"/>
        <v/>
      </c>
      <c r="L900" s="321" t="str">
        <f t="shared" si="518"/>
        <v/>
      </c>
      <c r="M900" s="321" t="str">
        <f t="shared" si="519"/>
        <v/>
      </c>
      <c r="N900" s="326" t="str">
        <f t="shared" si="520"/>
        <v/>
      </c>
      <c r="O900" s="326" t="str">
        <f t="shared" si="521"/>
        <v/>
      </c>
      <c r="P900" s="330"/>
      <c r="Q900" s="326"/>
      <c r="R900" s="276" t="str">
        <f>IF(H900&gt;0, rate1(1,$L$52,$L$51,$L$54,L900,$L$53,$L$50,P900),"")</f>
        <v/>
      </c>
      <c r="S900" s="321"/>
      <c r="T900" s="321"/>
      <c r="U900" s="326"/>
      <c r="V900" s="334"/>
      <c r="W900" s="326"/>
      <c r="X900" s="326"/>
      <c r="Y900" s="326"/>
      <c r="Z900" s="107" t="str">
        <f>IF(H900&gt;0, rate1(1,$L$52,$L$51,$L$54,U900,$L$53,$L$50,Y900),"")</f>
        <v/>
      </c>
      <c r="AA900" s="334" t="str">
        <f t="shared" si="522"/>
        <v/>
      </c>
      <c r="AB900" s="334" t="str">
        <f t="shared" si="523"/>
        <v/>
      </c>
      <c r="AC900" s="326" t="str">
        <f t="shared" si="524"/>
        <v/>
      </c>
      <c r="AD900" s="326" t="str">
        <f t="shared" si="525"/>
        <v/>
      </c>
      <c r="AE900" s="326" t="str">
        <f t="shared" si="526"/>
        <v/>
      </c>
      <c r="AF900" s="326" t="str">
        <f t="shared" si="527"/>
        <v/>
      </c>
      <c r="AG900" s="326" t="str">
        <f t="shared" si="528"/>
        <v/>
      </c>
      <c r="AH900" s="326" t="str">
        <f t="shared" si="529"/>
        <v/>
      </c>
      <c r="AI900" s="326" t="str">
        <f t="shared" si="530"/>
        <v/>
      </c>
      <c r="AJ900" s="326" t="str">
        <f t="shared" si="531"/>
        <v/>
      </c>
      <c r="AK900" s="335" t="str">
        <f t="shared" si="532"/>
        <v/>
      </c>
      <c r="AL900" s="41" t="str">
        <f t="shared" si="533"/>
        <v/>
      </c>
      <c r="AM900" s="8" t="e" cm="1">
        <f t="array" ref="AM900">Balance($B$8,$B$11,$B$12,$H$7,B900,AK900,AL900)</f>
        <v>#VALUE!</v>
      </c>
      <c r="AN900" s="8" t="e" cm="1">
        <f t="array" ref="AN900">getStorageByWaterLevel(B899)</f>
        <v>#VALUE!</v>
      </c>
    </row>
    <row r="901" spans="2:40" x14ac:dyDescent="0.25">
      <c r="B901" s="326" t="str">
        <f t="shared" si="511"/>
        <v/>
      </c>
      <c r="C901" s="326" t="str">
        <f t="shared" si="512"/>
        <v/>
      </c>
      <c r="D901" s="326" t="str">
        <f t="shared" si="513"/>
        <v/>
      </c>
      <c r="E901" s="326" t="str">
        <f t="shared" si="510"/>
        <v xml:space="preserve"> </v>
      </c>
      <c r="F901" s="326" t="str">
        <f t="shared" si="514"/>
        <v/>
      </c>
      <c r="G901" s="326" t="str">
        <f t="shared" si="515"/>
        <v/>
      </c>
      <c r="H901" s="311"/>
      <c r="I901" s="326" t="str">
        <f t="shared" si="516"/>
        <v/>
      </c>
      <c r="J901" s="326">
        <f t="shared" si="509"/>
        <v>42.18</v>
      </c>
      <c r="K901" s="333" t="str">
        <f t="shared" si="517"/>
        <v/>
      </c>
      <c r="L901" s="321" t="str">
        <f t="shared" si="518"/>
        <v/>
      </c>
      <c r="M901" s="321" t="str">
        <f t="shared" si="519"/>
        <v/>
      </c>
      <c r="N901" s="326" t="str">
        <f t="shared" si="520"/>
        <v/>
      </c>
      <c r="O901" s="326" t="str">
        <f t="shared" si="521"/>
        <v/>
      </c>
      <c r="P901" s="330"/>
      <c r="Q901" s="326"/>
      <c r="R901" s="276" t="str">
        <f>IF(H901&gt;0, rate1(1,$L$52,$L$51,$L$54,L901,$L$53,$L$50,P901),"")</f>
        <v/>
      </c>
      <c r="S901" s="321"/>
      <c r="T901" s="321"/>
      <c r="U901" s="326"/>
      <c r="V901" s="334"/>
      <c r="W901" s="326"/>
      <c r="X901" s="326"/>
      <c r="Y901" s="326"/>
      <c r="Z901" s="107" t="str">
        <f>IF(H901&gt;0, rate1(1,$L$52,$L$51,$L$54,U901,$L$53,$L$50,Y901),"")</f>
        <v/>
      </c>
      <c r="AA901" s="334" t="str">
        <f t="shared" si="522"/>
        <v/>
      </c>
      <c r="AB901" s="334" t="str">
        <f t="shared" si="523"/>
        <v/>
      </c>
      <c r="AC901" s="326" t="str">
        <f t="shared" si="524"/>
        <v/>
      </c>
      <c r="AD901" s="326" t="str">
        <f t="shared" si="525"/>
        <v/>
      </c>
      <c r="AE901" s="326" t="str">
        <f t="shared" si="526"/>
        <v/>
      </c>
      <c r="AF901" s="326" t="str">
        <f t="shared" si="527"/>
        <v/>
      </c>
      <c r="AG901" s="326" t="str">
        <f t="shared" si="528"/>
        <v/>
      </c>
      <c r="AH901" s="326" t="str">
        <f t="shared" si="529"/>
        <v/>
      </c>
      <c r="AI901" s="326" t="str">
        <f t="shared" si="530"/>
        <v/>
      </c>
      <c r="AJ901" s="326" t="str">
        <f t="shared" si="531"/>
        <v/>
      </c>
      <c r="AK901" s="335" t="str">
        <f t="shared" si="532"/>
        <v/>
      </c>
      <c r="AL901" s="41" t="str">
        <f t="shared" si="533"/>
        <v/>
      </c>
      <c r="AM901" s="8" t="e" cm="1">
        <f t="array" ref="AM901">Balance($B$8,$B$11,$B$12,$H$7,B901,AK901,AL901)</f>
        <v>#VALUE!</v>
      </c>
      <c r="AN901" s="8" t="e" cm="1">
        <f t="array" ref="AN901">getStorageByWaterLevel(B900)</f>
        <v>#VALUE!</v>
      </c>
    </row>
    <row r="902" spans="2:40" x14ac:dyDescent="0.25">
      <c r="B902" s="326" t="str">
        <f t="shared" si="511"/>
        <v/>
      </c>
      <c r="C902" s="326" t="str">
        <f t="shared" si="512"/>
        <v/>
      </c>
      <c r="D902" s="326" t="str">
        <f t="shared" si="513"/>
        <v/>
      </c>
      <c r="E902" s="326" t="str">
        <f t="shared" si="510"/>
        <v xml:space="preserve"> </v>
      </c>
      <c r="F902" s="326" t="str">
        <f t="shared" si="514"/>
        <v/>
      </c>
      <c r="G902" s="326" t="str">
        <f t="shared" si="515"/>
        <v/>
      </c>
      <c r="H902" s="311"/>
      <c r="I902" s="326" t="str">
        <f t="shared" si="516"/>
        <v/>
      </c>
      <c r="J902" s="326">
        <f t="shared" si="509"/>
        <v>42.18</v>
      </c>
      <c r="K902" s="333" t="str">
        <f t="shared" si="517"/>
        <v/>
      </c>
      <c r="L902" s="321" t="str">
        <f t="shared" si="518"/>
        <v/>
      </c>
      <c r="M902" s="321" t="str">
        <f t="shared" si="519"/>
        <v/>
      </c>
      <c r="N902" s="326" t="str">
        <f t="shared" si="520"/>
        <v/>
      </c>
      <c r="O902" s="326" t="str">
        <f t="shared" si="521"/>
        <v/>
      </c>
      <c r="P902" s="330"/>
      <c r="Q902" s="326"/>
      <c r="R902" s="276" t="str">
        <f>IF(H902&gt;0, rate1(1,$L$52,$L$51,$L$54,L902,$L$53,$L$50,P902),"")</f>
        <v/>
      </c>
      <c r="S902" s="321"/>
      <c r="T902" s="321"/>
      <c r="U902" s="326"/>
      <c r="V902" s="334"/>
      <c r="W902" s="326"/>
      <c r="X902" s="326"/>
      <c r="Y902" s="326"/>
      <c r="Z902" s="107" t="str">
        <f>IF(H902&gt;0, rate1(1,$L$52,$L$51,$L$54,U902,$L$53,$L$50,Y902),"")</f>
        <v/>
      </c>
      <c r="AA902" s="334" t="str">
        <f t="shared" si="522"/>
        <v/>
      </c>
      <c r="AB902" s="334" t="str">
        <f t="shared" si="523"/>
        <v/>
      </c>
      <c r="AC902" s="326" t="str">
        <f t="shared" si="524"/>
        <v/>
      </c>
      <c r="AD902" s="326" t="str">
        <f t="shared" si="525"/>
        <v/>
      </c>
      <c r="AE902" s="326" t="str">
        <f t="shared" si="526"/>
        <v/>
      </c>
      <c r="AF902" s="326" t="str">
        <f t="shared" si="527"/>
        <v/>
      </c>
      <c r="AG902" s="326" t="str">
        <f t="shared" si="528"/>
        <v/>
      </c>
      <c r="AH902" s="326" t="str">
        <f t="shared" si="529"/>
        <v/>
      </c>
      <c r="AI902" s="326" t="str">
        <f t="shared" si="530"/>
        <v/>
      </c>
      <c r="AJ902" s="326" t="str">
        <f t="shared" si="531"/>
        <v/>
      </c>
      <c r="AK902" s="335" t="str">
        <f t="shared" si="532"/>
        <v/>
      </c>
      <c r="AL902" s="41" t="str">
        <f t="shared" si="533"/>
        <v/>
      </c>
      <c r="AM902" s="8" t="e" cm="1">
        <f t="array" ref="AM902">Balance($B$8,$B$11,$B$12,$H$7,B902,AK902,AL902)</f>
        <v>#VALUE!</v>
      </c>
      <c r="AN902" s="8" t="e" cm="1">
        <f t="array" ref="AN902">getStorageByWaterLevel(B901)</f>
        <v>#VALUE!</v>
      </c>
    </row>
    <row r="903" spans="2:40" x14ac:dyDescent="0.25">
      <c r="B903" s="326" t="str">
        <f t="shared" si="511"/>
        <v/>
      </c>
      <c r="C903" s="326" t="str">
        <f t="shared" si="512"/>
        <v/>
      </c>
      <c r="D903" s="326" t="str">
        <f t="shared" si="513"/>
        <v/>
      </c>
      <c r="E903" s="326" t="str">
        <f t="shared" si="510"/>
        <v xml:space="preserve"> </v>
      </c>
      <c r="F903" s="326" t="str">
        <f t="shared" si="514"/>
        <v/>
      </c>
      <c r="G903" s="326" t="str">
        <f t="shared" si="515"/>
        <v/>
      </c>
      <c r="H903" s="311"/>
      <c r="I903" s="326" t="str">
        <f t="shared" si="516"/>
        <v/>
      </c>
      <c r="J903" s="326">
        <f t="shared" si="509"/>
        <v>42.18</v>
      </c>
      <c r="K903" s="333" t="str">
        <f t="shared" si="517"/>
        <v/>
      </c>
      <c r="L903" s="321" t="str">
        <f t="shared" si="518"/>
        <v/>
      </c>
      <c r="M903" s="321" t="str">
        <f t="shared" si="519"/>
        <v/>
      </c>
      <c r="N903" s="326" t="str">
        <f t="shared" si="520"/>
        <v/>
      </c>
      <c r="O903" s="326" t="str">
        <f t="shared" si="521"/>
        <v/>
      </c>
      <c r="P903" s="330"/>
      <c r="Q903" s="326"/>
      <c r="R903" s="276" t="str">
        <f>IF(H903&gt;0, rate1(1,$L$52,$L$51,$L$54,L903,$L$53,$L$50,P903),"")</f>
        <v/>
      </c>
      <c r="S903" s="321"/>
      <c r="T903" s="321"/>
      <c r="U903" s="326"/>
      <c r="V903" s="334"/>
      <c r="W903" s="326"/>
      <c r="X903" s="326"/>
      <c r="Y903" s="326"/>
      <c r="Z903" s="107" t="str">
        <f>IF(H903&gt;0, rate1(1,$L$52,$L$51,$L$54,U903,$L$53,$L$50,Y903),"")</f>
        <v/>
      </c>
      <c r="AA903" s="334" t="str">
        <f t="shared" si="522"/>
        <v/>
      </c>
      <c r="AB903" s="334" t="str">
        <f t="shared" si="523"/>
        <v/>
      </c>
      <c r="AC903" s="326" t="str">
        <f t="shared" si="524"/>
        <v/>
      </c>
      <c r="AD903" s="326" t="str">
        <f t="shared" si="525"/>
        <v/>
      </c>
      <c r="AE903" s="326" t="str">
        <f t="shared" si="526"/>
        <v/>
      </c>
      <c r="AF903" s="326" t="str">
        <f t="shared" si="527"/>
        <v/>
      </c>
      <c r="AG903" s="326" t="str">
        <f t="shared" si="528"/>
        <v/>
      </c>
      <c r="AH903" s="326" t="str">
        <f t="shared" si="529"/>
        <v/>
      </c>
      <c r="AI903" s="326" t="str">
        <f t="shared" si="530"/>
        <v/>
      </c>
      <c r="AJ903" s="326" t="str">
        <f t="shared" si="531"/>
        <v/>
      </c>
      <c r="AK903" s="335" t="str">
        <f t="shared" si="532"/>
        <v/>
      </c>
      <c r="AL903" s="41" t="str">
        <f t="shared" si="533"/>
        <v/>
      </c>
      <c r="AM903" s="8" t="e" cm="1">
        <f t="array" ref="AM903">Balance($B$8,$B$11,$B$12,$H$7,B903,AK903,AL903)</f>
        <v>#VALUE!</v>
      </c>
      <c r="AN903" s="8" t="e" cm="1">
        <f t="array" ref="AN903">getStorageByWaterLevel(B902)</f>
        <v>#VALUE!</v>
      </c>
    </row>
    <row r="904" spans="2:40" x14ac:dyDescent="0.25">
      <c r="B904" s="326" t="str">
        <f t="shared" si="511"/>
        <v/>
      </c>
      <c r="C904" s="326" t="str">
        <f t="shared" si="512"/>
        <v/>
      </c>
      <c r="D904" s="326" t="str">
        <f t="shared" si="513"/>
        <v/>
      </c>
      <c r="E904" s="326" t="str">
        <f t="shared" si="510"/>
        <v xml:space="preserve"> </v>
      </c>
      <c r="F904" s="326" t="str">
        <f t="shared" si="514"/>
        <v/>
      </c>
      <c r="G904" s="326" t="str">
        <f t="shared" si="515"/>
        <v/>
      </c>
      <c r="H904" s="311"/>
      <c r="I904" s="326" t="str">
        <f t="shared" si="516"/>
        <v/>
      </c>
      <c r="J904" s="326">
        <f t="shared" si="509"/>
        <v>42.18</v>
      </c>
      <c r="K904" s="333" t="str">
        <f t="shared" si="517"/>
        <v/>
      </c>
      <c r="L904" s="321" t="str">
        <f t="shared" si="518"/>
        <v/>
      </c>
      <c r="M904" s="321" t="str">
        <f t="shared" si="519"/>
        <v/>
      </c>
      <c r="N904" s="326" t="str">
        <f t="shared" si="520"/>
        <v/>
      </c>
      <c r="O904" s="326" t="str">
        <f t="shared" si="521"/>
        <v/>
      </c>
      <c r="P904" s="330"/>
      <c r="Q904" s="326"/>
      <c r="R904" s="276" t="str">
        <f>IF(H904&gt;0, rate1(1,$L$52,$L$51,$L$54,L904,$L$53,$L$50,P904),"")</f>
        <v/>
      </c>
      <c r="S904" s="321"/>
      <c r="T904" s="321"/>
      <c r="U904" s="326"/>
      <c r="V904" s="334"/>
      <c r="W904" s="326"/>
      <c r="X904" s="326"/>
      <c r="Y904" s="326"/>
      <c r="Z904" s="107" t="str">
        <f>IF(H904&gt;0, rate1(1,$L$52,$L$51,$L$54,U904,$L$53,$L$50,Y904),"")</f>
        <v/>
      </c>
      <c r="AA904" s="334" t="str">
        <f t="shared" si="522"/>
        <v/>
      </c>
      <c r="AB904" s="334" t="str">
        <f t="shared" si="523"/>
        <v/>
      </c>
      <c r="AC904" s="326" t="str">
        <f t="shared" si="524"/>
        <v/>
      </c>
      <c r="AD904" s="326" t="str">
        <f t="shared" si="525"/>
        <v/>
      </c>
      <c r="AE904" s="326" t="str">
        <f t="shared" si="526"/>
        <v/>
      </c>
      <c r="AF904" s="326" t="str">
        <f t="shared" si="527"/>
        <v/>
      </c>
      <c r="AG904" s="326" t="str">
        <f t="shared" si="528"/>
        <v/>
      </c>
      <c r="AH904" s="326" t="str">
        <f t="shared" si="529"/>
        <v/>
      </c>
      <c r="AI904" s="326" t="str">
        <f t="shared" si="530"/>
        <v/>
      </c>
      <c r="AJ904" s="326" t="str">
        <f t="shared" si="531"/>
        <v/>
      </c>
      <c r="AK904" s="335" t="str">
        <f t="shared" si="532"/>
        <v/>
      </c>
      <c r="AL904" s="41" t="str">
        <f t="shared" si="533"/>
        <v/>
      </c>
      <c r="AM904" s="8" t="e" cm="1">
        <f t="array" ref="AM904">Balance($B$8,$B$11,$B$12,$H$7,B904,AK904,AL904)</f>
        <v>#VALUE!</v>
      </c>
      <c r="AN904" s="8" t="e" cm="1">
        <f t="array" ref="AN904">getStorageByWaterLevel(B903)</f>
        <v>#VALUE!</v>
      </c>
    </row>
    <row r="905" spans="2:40" x14ac:dyDescent="0.25">
      <c r="B905" s="326" t="str">
        <f t="shared" si="511"/>
        <v/>
      </c>
      <c r="C905" s="326" t="str">
        <f t="shared" si="512"/>
        <v/>
      </c>
      <c r="D905" s="326" t="str">
        <f t="shared" si="513"/>
        <v/>
      </c>
      <c r="E905" s="326" t="str">
        <f t="shared" si="510"/>
        <v xml:space="preserve"> </v>
      </c>
      <c r="F905" s="326" t="str">
        <f t="shared" si="514"/>
        <v/>
      </c>
      <c r="G905" s="326" t="str">
        <f t="shared" si="515"/>
        <v/>
      </c>
      <c r="H905" s="311"/>
      <c r="I905" s="326" t="str">
        <f t="shared" si="516"/>
        <v/>
      </c>
      <c r="J905" s="326">
        <f t="shared" si="509"/>
        <v>42.18</v>
      </c>
      <c r="K905" s="333" t="str">
        <f t="shared" si="517"/>
        <v/>
      </c>
      <c r="L905" s="321" t="str">
        <f t="shared" si="518"/>
        <v/>
      </c>
      <c r="M905" s="321" t="str">
        <f t="shared" si="519"/>
        <v/>
      </c>
      <c r="N905" s="326" t="str">
        <f t="shared" si="520"/>
        <v/>
      </c>
      <c r="O905" s="326" t="str">
        <f t="shared" si="521"/>
        <v/>
      </c>
      <c r="P905" s="330"/>
      <c r="Q905" s="326"/>
      <c r="R905" s="276" t="str">
        <f>IF(H905&gt;0, rate1(1,$L$52,$L$51,$L$54,L905,$L$53,$L$50,P905),"")</f>
        <v/>
      </c>
      <c r="S905" s="321"/>
      <c r="T905" s="321"/>
      <c r="U905" s="326"/>
      <c r="V905" s="334"/>
      <c r="W905" s="326"/>
      <c r="X905" s="326"/>
      <c r="Y905" s="326"/>
      <c r="Z905" s="107" t="str">
        <f>IF(H905&gt;0, rate1(1,$L$52,$L$51,$L$54,U905,$L$53,$L$50,Y905),"")</f>
        <v/>
      </c>
      <c r="AA905" s="334" t="str">
        <f t="shared" si="522"/>
        <v/>
      </c>
      <c r="AB905" s="334" t="str">
        <f t="shared" si="523"/>
        <v/>
      </c>
      <c r="AC905" s="326" t="str">
        <f t="shared" si="524"/>
        <v/>
      </c>
      <c r="AD905" s="326" t="str">
        <f t="shared" si="525"/>
        <v/>
      </c>
      <c r="AE905" s="326" t="str">
        <f t="shared" si="526"/>
        <v/>
      </c>
      <c r="AF905" s="326" t="str">
        <f t="shared" si="527"/>
        <v/>
      </c>
      <c r="AG905" s="326" t="str">
        <f t="shared" si="528"/>
        <v/>
      </c>
      <c r="AH905" s="326" t="str">
        <f t="shared" si="529"/>
        <v/>
      </c>
      <c r="AI905" s="326" t="str">
        <f t="shared" si="530"/>
        <v/>
      </c>
      <c r="AJ905" s="326" t="str">
        <f t="shared" si="531"/>
        <v/>
      </c>
      <c r="AK905" s="335" t="str">
        <f t="shared" si="532"/>
        <v/>
      </c>
      <c r="AL905" s="41" t="str">
        <f t="shared" si="533"/>
        <v/>
      </c>
      <c r="AM905" s="8" t="e" cm="1">
        <f t="array" ref="AM905">Balance($B$8,$B$11,$B$12,$H$7,B905,AK905,AL905)</f>
        <v>#VALUE!</v>
      </c>
      <c r="AN905" s="8" t="e" cm="1">
        <f t="array" ref="AN905">getStorageByWaterLevel(B904)</f>
        <v>#VALUE!</v>
      </c>
    </row>
    <row r="906" spans="2:40" x14ac:dyDescent="0.25">
      <c r="B906" s="326" t="str">
        <f t="shared" si="511"/>
        <v/>
      </c>
      <c r="C906" s="326" t="str">
        <f t="shared" si="512"/>
        <v/>
      </c>
      <c r="D906" s="326" t="str">
        <f t="shared" si="513"/>
        <v/>
      </c>
      <c r="E906" s="326" t="str">
        <f t="shared" si="510"/>
        <v xml:space="preserve"> </v>
      </c>
      <c r="F906" s="326" t="str">
        <f t="shared" si="514"/>
        <v/>
      </c>
      <c r="G906" s="326" t="str">
        <f t="shared" si="515"/>
        <v/>
      </c>
      <c r="H906" s="311"/>
      <c r="I906" s="326" t="str">
        <f t="shared" si="516"/>
        <v/>
      </c>
      <c r="J906" s="326">
        <f t="shared" si="509"/>
        <v>42.18</v>
      </c>
      <c r="K906" s="333" t="str">
        <f t="shared" si="517"/>
        <v/>
      </c>
      <c r="L906" s="321" t="str">
        <f t="shared" si="518"/>
        <v/>
      </c>
      <c r="M906" s="321" t="str">
        <f t="shared" si="519"/>
        <v/>
      </c>
      <c r="N906" s="326" t="str">
        <f t="shared" si="520"/>
        <v/>
      </c>
      <c r="O906" s="326" t="str">
        <f t="shared" si="521"/>
        <v/>
      </c>
      <c r="P906" s="330"/>
      <c r="Q906" s="326"/>
      <c r="R906" s="276" t="str">
        <f>IF(H906&gt;0, rate1(1,$L$52,$L$51,$L$54,L906,$L$53,$L$50,P906),"")</f>
        <v/>
      </c>
      <c r="S906" s="321"/>
      <c r="T906" s="321"/>
      <c r="U906" s="326"/>
      <c r="V906" s="334"/>
      <c r="W906" s="326"/>
      <c r="X906" s="326"/>
      <c r="Y906" s="326"/>
      <c r="Z906" s="107" t="str">
        <f>IF(H906&gt;0, rate1(1,$L$52,$L$51,$L$54,U906,$L$53,$L$50,Y906),"")</f>
        <v/>
      </c>
      <c r="AA906" s="334" t="str">
        <f t="shared" si="522"/>
        <v/>
      </c>
      <c r="AB906" s="334" t="str">
        <f t="shared" si="523"/>
        <v/>
      </c>
      <c r="AC906" s="326" t="str">
        <f t="shared" si="524"/>
        <v/>
      </c>
      <c r="AD906" s="326" t="str">
        <f t="shared" si="525"/>
        <v/>
      </c>
      <c r="AE906" s="326" t="str">
        <f t="shared" si="526"/>
        <v/>
      </c>
      <c r="AF906" s="326" t="str">
        <f t="shared" si="527"/>
        <v/>
      </c>
      <c r="AG906" s="326" t="str">
        <f t="shared" si="528"/>
        <v/>
      </c>
      <c r="AH906" s="326" t="str">
        <f t="shared" si="529"/>
        <v/>
      </c>
      <c r="AI906" s="326" t="str">
        <f t="shared" si="530"/>
        <v/>
      </c>
      <c r="AJ906" s="326" t="str">
        <f t="shared" si="531"/>
        <v/>
      </c>
      <c r="AK906" s="335" t="str">
        <f t="shared" si="532"/>
        <v/>
      </c>
      <c r="AL906" s="41" t="str">
        <f t="shared" si="533"/>
        <v/>
      </c>
      <c r="AM906" s="8" t="e" cm="1">
        <f t="array" ref="AM906">Balance($B$8,$B$11,$B$12,$H$7,B906,AK906,AL906)</f>
        <v>#VALUE!</v>
      </c>
      <c r="AN906" s="8" t="e" cm="1">
        <f t="array" ref="AN906">getStorageByWaterLevel(B905)</f>
        <v>#VALUE!</v>
      </c>
    </row>
    <row r="907" spans="2:40" x14ac:dyDescent="0.25">
      <c r="B907" s="326" t="str">
        <f t="shared" si="511"/>
        <v/>
      </c>
      <c r="C907" s="326" t="str">
        <f t="shared" si="512"/>
        <v/>
      </c>
      <c r="D907" s="326" t="str">
        <f t="shared" si="513"/>
        <v/>
      </c>
      <c r="E907" s="326" t="str">
        <f t="shared" si="510"/>
        <v xml:space="preserve"> </v>
      </c>
      <c r="F907" s="326" t="str">
        <f t="shared" si="514"/>
        <v/>
      </c>
      <c r="G907" s="326" t="str">
        <f t="shared" si="515"/>
        <v/>
      </c>
      <c r="H907" s="311"/>
      <c r="I907" s="326" t="str">
        <f t="shared" si="516"/>
        <v/>
      </c>
      <c r="J907" s="326">
        <f t="shared" si="509"/>
        <v>42.18</v>
      </c>
      <c r="K907" s="333" t="str">
        <f t="shared" si="517"/>
        <v/>
      </c>
      <c r="L907" s="321" t="str">
        <f t="shared" si="518"/>
        <v/>
      </c>
      <c r="M907" s="321" t="str">
        <f t="shared" si="519"/>
        <v/>
      </c>
      <c r="N907" s="326" t="str">
        <f t="shared" si="520"/>
        <v/>
      </c>
      <c r="O907" s="326" t="str">
        <f t="shared" si="521"/>
        <v/>
      </c>
      <c r="P907" s="330"/>
      <c r="Q907" s="326"/>
      <c r="R907" s="276" t="str">
        <f>IF(H907&gt;0, rate1(1,$L$52,$L$51,$L$54,L907,$L$53,$L$50,P907),"")</f>
        <v/>
      </c>
      <c r="S907" s="321"/>
      <c r="T907" s="321"/>
      <c r="U907" s="326"/>
      <c r="V907" s="334"/>
      <c r="W907" s="326"/>
      <c r="X907" s="326"/>
      <c r="Y907" s="326"/>
      <c r="Z907" s="107" t="str">
        <f>IF(H907&gt;0, rate1(1,$L$52,$L$51,$L$54,U907,$L$53,$L$50,Y907),"")</f>
        <v/>
      </c>
      <c r="AA907" s="334" t="str">
        <f t="shared" si="522"/>
        <v/>
      </c>
      <c r="AB907" s="334" t="str">
        <f t="shared" si="523"/>
        <v/>
      </c>
      <c r="AC907" s="326" t="str">
        <f t="shared" si="524"/>
        <v/>
      </c>
      <c r="AD907" s="326" t="str">
        <f t="shared" si="525"/>
        <v/>
      </c>
      <c r="AE907" s="326" t="str">
        <f t="shared" si="526"/>
        <v/>
      </c>
      <c r="AF907" s="326" t="str">
        <f t="shared" si="527"/>
        <v/>
      </c>
      <c r="AG907" s="326" t="str">
        <f t="shared" si="528"/>
        <v/>
      </c>
      <c r="AH907" s="326" t="str">
        <f t="shared" si="529"/>
        <v/>
      </c>
      <c r="AI907" s="326" t="str">
        <f t="shared" si="530"/>
        <v/>
      </c>
      <c r="AJ907" s="326" t="str">
        <f t="shared" si="531"/>
        <v/>
      </c>
      <c r="AK907" s="335" t="str">
        <f t="shared" si="532"/>
        <v/>
      </c>
      <c r="AL907" s="41" t="str">
        <f t="shared" si="533"/>
        <v/>
      </c>
      <c r="AM907" s="8" t="e" cm="1">
        <f t="array" ref="AM907">Balance($B$8,$B$11,$B$12,$H$7,B907,AK907,AL907)</f>
        <v>#VALUE!</v>
      </c>
      <c r="AN907" s="8" t="e" cm="1">
        <f t="array" ref="AN907">getStorageByWaterLevel(B906)</f>
        <v>#VALUE!</v>
      </c>
    </row>
    <row r="908" spans="2:40" x14ac:dyDescent="0.25">
      <c r="B908" s="326" t="str">
        <f t="shared" si="511"/>
        <v/>
      </c>
      <c r="C908" s="326" t="str">
        <f t="shared" si="512"/>
        <v/>
      </c>
      <c r="D908" s="326" t="str">
        <f t="shared" si="513"/>
        <v/>
      </c>
      <c r="E908" s="326" t="str">
        <f t="shared" si="510"/>
        <v xml:space="preserve"> </v>
      </c>
      <c r="F908" s="326" t="str">
        <f t="shared" si="514"/>
        <v/>
      </c>
      <c r="G908" s="326" t="str">
        <f t="shared" si="515"/>
        <v/>
      </c>
      <c r="H908" s="311"/>
      <c r="I908" s="326" t="str">
        <f t="shared" si="516"/>
        <v/>
      </c>
      <c r="J908" s="326">
        <f t="shared" si="509"/>
        <v>42.18</v>
      </c>
      <c r="K908" s="333" t="str">
        <f t="shared" si="517"/>
        <v/>
      </c>
      <c r="L908" s="321" t="str">
        <f t="shared" si="518"/>
        <v/>
      </c>
      <c r="M908" s="321" t="str">
        <f t="shared" si="519"/>
        <v/>
      </c>
      <c r="N908" s="326" t="str">
        <f t="shared" si="520"/>
        <v/>
      </c>
      <c r="O908" s="326" t="str">
        <f t="shared" si="521"/>
        <v/>
      </c>
      <c r="P908" s="330"/>
      <c r="Q908" s="326"/>
      <c r="R908" s="276" t="str">
        <f>IF(H908&gt;0, rate1(1,$L$52,$L$51,$L$54,L908,$L$53,$L$50,P908),"")</f>
        <v/>
      </c>
      <c r="S908" s="321"/>
      <c r="T908" s="321"/>
      <c r="U908" s="326"/>
      <c r="V908" s="334"/>
      <c r="W908" s="326"/>
      <c r="X908" s="326"/>
      <c r="Y908" s="326"/>
      <c r="Z908" s="107" t="str">
        <f>IF(H908&gt;0, rate1(1,$L$52,$L$51,$L$54,U908,$L$53,$L$50,Y908),"")</f>
        <v/>
      </c>
      <c r="AA908" s="334" t="str">
        <f t="shared" si="522"/>
        <v/>
      </c>
      <c r="AB908" s="334" t="str">
        <f t="shared" si="523"/>
        <v/>
      </c>
      <c r="AC908" s="326" t="str">
        <f t="shared" si="524"/>
        <v/>
      </c>
      <c r="AD908" s="326" t="str">
        <f t="shared" si="525"/>
        <v/>
      </c>
      <c r="AE908" s="326" t="str">
        <f t="shared" si="526"/>
        <v/>
      </c>
      <c r="AF908" s="326" t="str">
        <f t="shared" si="527"/>
        <v/>
      </c>
      <c r="AG908" s="326" t="str">
        <f t="shared" si="528"/>
        <v/>
      </c>
      <c r="AH908" s="326" t="str">
        <f t="shared" si="529"/>
        <v/>
      </c>
      <c r="AI908" s="326" t="str">
        <f t="shared" si="530"/>
        <v/>
      </c>
      <c r="AJ908" s="326" t="str">
        <f t="shared" si="531"/>
        <v/>
      </c>
      <c r="AK908" s="335" t="str">
        <f t="shared" si="532"/>
        <v/>
      </c>
      <c r="AL908" s="41" t="str">
        <f t="shared" si="533"/>
        <v/>
      </c>
      <c r="AM908" s="8" t="e" cm="1">
        <f t="array" ref="AM908">Balance($B$8,$B$11,$B$12,$H$7,B908,AK908,AL908)</f>
        <v>#VALUE!</v>
      </c>
      <c r="AN908" s="8" t="e" cm="1">
        <f t="array" ref="AN908">getStorageByWaterLevel(B907)</f>
        <v>#VALUE!</v>
      </c>
    </row>
    <row r="909" spans="2:40" x14ac:dyDescent="0.25">
      <c r="B909" s="326" t="str">
        <f t="shared" si="511"/>
        <v/>
      </c>
      <c r="C909" s="326" t="str">
        <f t="shared" si="512"/>
        <v/>
      </c>
      <c r="D909" s="326" t="str">
        <f t="shared" si="513"/>
        <v/>
      </c>
      <c r="E909" s="326" t="str">
        <f t="shared" si="510"/>
        <v xml:space="preserve"> </v>
      </c>
      <c r="F909" s="326" t="str">
        <f t="shared" si="514"/>
        <v/>
      </c>
      <c r="G909" s="326" t="str">
        <f t="shared" si="515"/>
        <v/>
      </c>
      <c r="H909" s="311"/>
      <c r="I909" s="326" t="str">
        <f t="shared" si="516"/>
        <v/>
      </c>
      <c r="J909" s="326">
        <f t="shared" si="509"/>
        <v>42.18</v>
      </c>
      <c r="K909" s="333" t="str">
        <f t="shared" si="517"/>
        <v/>
      </c>
      <c r="L909" s="321" t="str">
        <f t="shared" si="518"/>
        <v/>
      </c>
      <c r="M909" s="321" t="str">
        <f t="shared" si="519"/>
        <v/>
      </c>
      <c r="N909" s="326" t="str">
        <f t="shared" si="520"/>
        <v/>
      </c>
      <c r="O909" s="326" t="str">
        <f t="shared" si="521"/>
        <v/>
      </c>
      <c r="P909" s="330"/>
      <c r="Q909" s="326"/>
      <c r="R909" s="276" t="str">
        <f>IF(H909&gt;0, rate1(1,$L$52,$L$51,$L$54,L909,$L$53,$L$50,P909),"")</f>
        <v/>
      </c>
      <c r="S909" s="321"/>
      <c r="T909" s="321"/>
      <c r="U909" s="326"/>
      <c r="V909" s="334"/>
      <c r="W909" s="326"/>
      <c r="X909" s="326"/>
      <c r="Y909" s="326"/>
      <c r="Z909" s="107" t="str">
        <f>IF(H909&gt;0, rate1(1,$L$52,$L$51,$L$54,U909,$L$53,$L$50,Y909),"")</f>
        <v/>
      </c>
      <c r="AA909" s="334" t="str">
        <f t="shared" si="522"/>
        <v/>
      </c>
      <c r="AB909" s="334" t="str">
        <f t="shared" si="523"/>
        <v/>
      </c>
      <c r="AC909" s="326" t="str">
        <f t="shared" si="524"/>
        <v/>
      </c>
      <c r="AD909" s="326" t="str">
        <f t="shared" si="525"/>
        <v/>
      </c>
      <c r="AE909" s="326" t="str">
        <f t="shared" si="526"/>
        <v/>
      </c>
      <c r="AF909" s="326" t="str">
        <f t="shared" si="527"/>
        <v/>
      </c>
      <c r="AG909" s="326" t="str">
        <f t="shared" si="528"/>
        <v/>
      </c>
      <c r="AH909" s="326" t="str">
        <f t="shared" si="529"/>
        <v/>
      </c>
      <c r="AI909" s="326" t="str">
        <f t="shared" si="530"/>
        <v/>
      </c>
      <c r="AJ909" s="326" t="str">
        <f t="shared" si="531"/>
        <v/>
      </c>
      <c r="AK909" s="335" t="str">
        <f t="shared" si="532"/>
        <v/>
      </c>
      <c r="AL909" s="41" t="str">
        <f t="shared" si="533"/>
        <v/>
      </c>
      <c r="AM909" s="8" t="e" cm="1">
        <f t="array" ref="AM909">Balance($B$8,$B$11,$B$12,$H$7,B909,AK909,AL909)</f>
        <v>#VALUE!</v>
      </c>
      <c r="AN909" s="8" t="e" cm="1">
        <f t="array" ref="AN909">getStorageByWaterLevel(B908)</f>
        <v>#VALUE!</v>
      </c>
    </row>
    <row r="910" spans="2:40" x14ac:dyDescent="0.25">
      <c r="B910" s="326" t="str">
        <f t="shared" si="511"/>
        <v/>
      </c>
      <c r="C910" s="326" t="str">
        <f t="shared" si="512"/>
        <v/>
      </c>
      <c r="D910" s="326" t="str">
        <f t="shared" si="513"/>
        <v/>
      </c>
      <c r="E910" s="326" t="str">
        <f t="shared" si="510"/>
        <v xml:space="preserve"> </v>
      </c>
      <c r="F910" s="326" t="str">
        <f t="shared" si="514"/>
        <v/>
      </c>
      <c r="G910" s="326" t="str">
        <f t="shared" si="515"/>
        <v/>
      </c>
      <c r="H910" s="311"/>
      <c r="I910" s="326" t="str">
        <f t="shared" si="516"/>
        <v/>
      </c>
      <c r="J910" s="326">
        <f t="shared" si="509"/>
        <v>42.18</v>
      </c>
      <c r="K910" s="333" t="str">
        <f t="shared" si="517"/>
        <v/>
      </c>
      <c r="L910" s="321" t="str">
        <f t="shared" si="518"/>
        <v/>
      </c>
      <c r="M910" s="321" t="str">
        <f t="shared" si="519"/>
        <v/>
      </c>
      <c r="N910" s="326" t="str">
        <f t="shared" si="520"/>
        <v/>
      </c>
      <c r="O910" s="326" t="str">
        <f t="shared" si="521"/>
        <v/>
      </c>
      <c r="P910" s="330"/>
      <c r="Q910" s="326"/>
      <c r="R910" s="276" t="str">
        <f>IF(H910&gt;0, rate1(1,$L$52,$L$51,$L$54,L910,$L$53,$L$50,P910),"")</f>
        <v/>
      </c>
      <c r="S910" s="321"/>
      <c r="T910" s="321"/>
      <c r="U910" s="326"/>
      <c r="V910" s="334"/>
      <c r="W910" s="326"/>
      <c r="X910" s="326"/>
      <c r="Y910" s="326"/>
      <c r="Z910" s="107" t="str">
        <f>IF(H910&gt;0, rate1(1,$L$52,$L$51,$L$54,U910,$L$53,$L$50,Y910),"")</f>
        <v/>
      </c>
      <c r="AA910" s="334" t="str">
        <f t="shared" si="522"/>
        <v/>
      </c>
      <c r="AB910" s="334" t="str">
        <f t="shared" si="523"/>
        <v/>
      </c>
      <c r="AC910" s="326" t="str">
        <f t="shared" si="524"/>
        <v/>
      </c>
      <c r="AD910" s="326" t="str">
        <f t="shared" si="525"/>
        <v/>
      </c>
      <c r="AE910" s="326" t="str">
        <f t="shared" si="526"/>
        <v/>
      </c>
      <c r="AF910" s="326" t="str">
        <f t="shared" si="527"/>
        <v/>
      </c>
      <c r="AG910" s="326" t="str">
        <f t="shared" si="528"/>
        <v/>
      </c>
      <c r="AH910" s="326" t="str">
        <f t="shared" si="529"/>
        <v/>
      </c>
      <c r="AI910" s="326" t="str">
        <f t="shared" si="530"/>
        <v/>
      </c>
      <c r="AJ910" s="326" t="str">
        <f t="shared" si="531"/>
        <v/>
      </c>
      <c r="AK910" s="335" t="str">
        <f t="shared" si="532"/>
        <v/>
      </c>
      <c r="AL910" s="41" t="str">
        <f t="shared" si="533"/>
        <v/>
      </c>
      <c r="AM910" s="8" t="e" cm="1">
        <f t="array" ref="AM910">Balance($B$8,$B$11,$B$12,$H$7,B910,AK910,AL910)</f>
        <v>#VALUE!</v>
      </c>
      <c r="AN910" s="8" t="e" cm="1">
        <f t="array" ref="AN910">getStorageByWaterLevel(B909)</f>
        <v>#VALUE!</v>
      </c>
    </row>
    <row r="911" spans="2:40" x14ac:dyDescent="0.25">
      <c r="B911" s="326" t="str">
        <f t="shared" si="511"/>
        <v/>
      </c>
      <c r="C911" s="326" t="str">
        <f t="shared" si="512"/>
        <v/>
      </c>
      <c r="D911" s="326" t="str">
        <f t="shared" si="513"/>
        <v/>
      </c>
      <c r="E911" s="326" t="str">
        <f t="shared" si="510"/>
        <v xml:space="preserve"> </v>
      </c>
      <c r="F911" s="326" t="str">
        <f t="shared" si="514"/>
        <v/>
      </c>
      <c r="G911" s="326" t="str">
        <f t="shared" si="515"/>
        <v/>
      </c>
      <c r="H911" s="311"/>
      <c r="I911" s="326" t="str">
        <f t="shared" si="516"/>
        <v/>
      </c>
      <c r="J911" s="326">
        <f t="shared" si="509"/>
        <v>42.18</v>
      </c>
      <c r="K911" s="333" t="str">
        <f t="shared" si="517"/>
        <v/>
      </c>
      <c r="L911" s="321" t="str">
        <f t="shared" si="518"/>
        <v/>
      </c>
      <c r="M911" s="321" t="str">
        <f t="shared" si="519"/>
        <v/>
      </c>
      <c r="N911" s="326" t="str">
        <f t="shared" si="520"/>
        <v/>
      </c>
      <c r="O911" s="326" t="str">
        <f t="shared" si="521"/>
        <v/>
      </c>
      <c r="P911" s="330"/>
      <c r="Q911" s="326"/>
      <c r="R911" s="276" t="str">
        <f>IF(H911&gt;0, rate1(1,$L$52,$L$51,$L$54,L911,$L$53,$L$50,P911),"")</f>
        <v/>
      </c>
      <c r="S911" s="321"/>
      <c r="T911" s="321"/>
      <c r="U911" s="326"/>
      <c r="V911" s="334"/>
      <c r="W911" s="326"/>
      <c r="X911" s="326"/>
      <c r="Y911" s="326"/>
      <c r="Z911" s="107" t="str">
        <f>IF(H911&gt;0, rate1(1,$L$52,$L$51,$L$54,U911,$L$53,$L$50,Y911),"")</f>
        <v/>
      </c>
      <c r="AA911" s="334" t="str">
        <f t="shared" si="522"/>
        <v/>
      </c>
      <c r="AB911" s="334" t="str">
        <f t="shared" si="523"/>
        <v/>
      </c>
      <c r="AC911" s="326" t="str">
        <f t="shared" si="524"/>
        <v/>
      </c>
      <c r="AD911" s="326" t="str">
        <f t="shared" si="525"/>
        <v/>
      </c>
      <c r="AE911" s="326" t="str">
        <f t="shared" si="526"/>
        <v/>
      </c>
      <c r="AF911" s="326" t="str">
        <f t="shared" si="527"/>
        <v/>
      </c>
      <c r="AG911" s="326" t="str">
        <f t="shared" si="528"/>
        <v/>
      </c>
      <c r="AH911" s="326" t="str">
        <f t="shared" si="529"/>
        <v/>
      </c>
      <c r="AI911" s="326" t="str">
        <f t="shared" si="530"/>
        <v/>
      </c>
      <c r="AJ911" s="326" t="str">
        <f t="shared" si="531"/>
        <v/>
      </c>
      <c r="AK911" s="335" t="str">
        <f t="shared" si="532"/>
        <v/>
      </c>
      <c r="AL911" s="41" t="str">
        <f t="shared" si="533"/>
        <v/>
      </c>
      <c r="AM911" s="8" t="e" cm="1">
        <f t="array" ref="AM911">Balance($B$8,$B$11,$B$12,$H$7,B911,AK911,AL911)</f>
        <v>#VALUE!</v>
      </c>
      <c r="AN911" s="8" t="e" cm="1">
        <f t="array" ref="AN911">getStorageByWaterLevel(B910)</f>
        <v>#VALUE!</v>
      </c>
    </row>
    <row r="912" spans="2:40" x14ac:dyDescent="0.25">
      <c r="B912" s="326" t="str">
        <f t="shared" si="511"/>
        <v/>
      </c>
      <c r="C912" s="326" t="str">
        <f t="shared" si="512"/>
        <v/>
      </c>
      <c r="D912" s="326" t="str">
        <f t="shared" si="513"/>
        <v/>
      </c>
      <c r="E912" s="326" t="str">
        <f t="shared" si="510"/>
        <v xml:space="preserve"> </v>
      </c>
      <c r="F912" s="326" t="str">
        <f t="shared" si="514"/>
        <v/>
      </c>
      <c r="G912" s="326" t="str">
        <f t="shared" si="515"/>
        <v/>
      </c>
      <c r="H912" s="311"/>
      <c r="I912" s="326" t="str">
        <f t="shared" si="516"/>
        <v/>
      </c>
      <c r="J912" s="326">
        <f t="shared" si="509"/>
        <v>42.18</v>
      </c>
      <c r="K912" s="333" t="str">
        <f t="shared" si="517"/>
        <v/>
      </c>
      <c r="L912" s="321" t="str">
        <f t="shared" si="518"/>
        <v/>
      </c>
      <c r="M912" s="321" t="str">
        <f t="shared" si="519"/>
        <v/>
      </c>
      <c r="N912" s="326" t="str">
        <f t="shared" si="520"/>
        <v/>
      </c>
      <c r="O912" s="326" t="str">
        <f t="shared" si="521"/>
        <v/>
      </c>
      <c r="P912" s="330"/>
      <c r="Q912" s="326"/>
      <c r="R912" s="276" t="str">
        <f>IF(H912&gt;0, rate1(1,$L$52,$L$51,$L$54,L912,$L$53,$L$50,P912),"")</f>
        <v/>
      </c>
      <c r="S912" s="321"/>
      <c r="T912" s="321"/>
      <c r="U912" s="326"/>
      <c r="V912" s="334"/>
      <c r="W912" s="326"/>
      <c r="X912" s="326"/>
      <c r="Y912" s="326"/>
      <c r="Z912" s="107" t="str">
        <f>IF(H912&gt;0, rate1(1,$L$52,$L$51,$L$54,U912,$L$53,$L$50,Y912),"")</f>
        <v/>
      </c>
      <c r="AA912" s="334" t="str">
        <f t="shared" si="522"/>
        <v/>
      </c>
      <c r="AB912" s="334" t="str">
        <f t="shared" si="523"/>
        <v/>
      </c>
      <c r="AC912" s="326" t="str">
        <f t="shared" si="524"/>
        <v/>
      </c>
      <c r="AD912" s="326" t="str">
        <f t="shared" si="525"/>
        <v/>
      </c>
      <c r="AE912" s="326" t="str">
        <f t="shared" si="526"/>
        <v/>
      </c>
      <c r="AF912" s="326" t="str">
        <f t="shared" si="527"/>
        <v/>
      </c>
      <c r="AG912" s="326" t="str">
        <f t="shared" si="528"/>
        <v/>
      </c>
      <c r="AH912" s="326" t="str">
        <f t="shared" si="529"/>
        <v/>
      </c>
      <c r="AI912" s="326" t="str">
        <f t="shared" si="530"/>
        <v/>
      </c>
      <c r="AJ912" s="326" t="str">
        <f t="shared" si="531"/>
        <v/>
      </c>
      <c r="AK912" s="335" t="str">
        <f t="shared" si="532"/>
        <v/>
      </c>
      <c r="AL912" s="41" t="str">
        <f t="shared" si="533"/>
        <v/>
      </c>
      <c r="AM912" s="8" t="e" cm="1">
        <f t="array" ref="AM912">Balance($B$8,$B$11,$B$12,$H$7,B912,AK912,AL912)</f>
        <v>#VALUE!</v>
      </c>
      <c r="AN912" s="8" t="e" cm="1">
        <f t="array" ref="AN912">getStorageByWaterLevel(B911)</f>
        <v>#VALUE!</v>
      </c>
    </row>
    <row r="913" spans="2:40" x14ac:dyDescent="0.25">
      <c r="B913" s="326" t="str">
        <f t="shared" si="511"/>
        <v/>
      </c>
      <c r="C913" s="326" t="str">
        <f t="shared" si="512"/>
        <v/>
      </c>
      <c r="D913" s="326" t="str">
        <f t="shared" si="513"/>
        <v/>
      </c>
      <c r="E913" s="326" t="str">
        <f t="shared" si="510"/>
        <v xml:space="preserve"> </v>
      </c>
      <c r="F913" s="326" t="str">
        <f t="shared" si="514"/>
        <v/>
      </c>
      <c r="G913" s="326" t="str">
        <f t="shared" si="515"/>
        <v/>
      </c>
      <c r="H913" s="311"/>
      <c r="I913" s="326" t="str">
        <f t="shared" si="516"/>
        <v/>
      </c>
      <c r="J913" s="326">
        <f t="shared" si="509"/>
        <v>42.18</v>
      </c>
      <c r="K913" s="333" t="str">
        <f t="shared" si="517"/>
        <v/>
      </c>
      <c r="L913" s="321" t="str">
        <f t="shared" si="518"/>
        <v/>
      </c>
      <c r="M913" s="321" t="str">
        <f t="shared" si="519"/>
        <v/>
      </c>
      <c r="N913" s="326" t="str">
        <f t="shared" si="520"/>
        <v/>
      </c>
      <c r="O913" s="326" t="str">
        <f t="shared" si="521"/>
        <v/>
      </c>
      <c r="P913" s="330"/>
      <c r="Q913" s="326"/>
      <c r="R913" s="276" t="str">
        <f>IF(H913&gt;0, rate1(1,$L$52,$L$51,$L$54,L913,$L$53,$L$50,P913),"")</f>
        <v/>
      </c>
      <c r="S913" s="321"/>
      <c r="T913" s="321"/>
      <c r="U913" s="326"/>
      <c r="V913" s="334"/>
      <c r="W913" s="326"/>
      <c r="X913" s="326"/>
      <c r="Y913" s="326"/>
      <c r="Z913" s="107" t="str">
        <f>IF(H913&gt;0, rate1(1,$L$52,$L$51,$L$54,U913,$L$53,$L$50,Y913),"")</f>
        <v/>
      </c>
      <c r="AA913" s="334" t="str">
        <f t="shared" si="522"/>
        <v/>
      </c>
      <c r="AB913" s="334" t="str">
        <f t="shared" si="523"/>
        <v/>
      </c>
      <c r="AC913" s="326" t="str">
        <f t="shared" si="524"/>
        <v/>
      </c>
      <c r="AD913" s="326" t="str">
        <f t="shared" si="525"/>
        <v/>
      </c>
      <c r="AE913" s="326" t="str">
        <f t="shared" si="526"/>
        <v/>
      </c>
      <c r="AF913" s="326" t="str">
        <f t="shared" si="527"/>
        <v/>
      </c>
      <c r="AG913" s="326" t="str">
        <f t="shared" si="528"/>
        <v/>
      </c>
      <c r="AH913" s="326" t="str">
        <f t="shared" si="529"/>
        <v/>
      </c>
      <c r="AI913" s="326" t="str">
        <f t="shared" si="530"/>
        <v/>
      </c>
      <c r="AJ913" s="326" t="str">
        <f t="shared" si="531"/>
        <v/>
      </c>
      <c r="AK913" s="335" t="str">
        <f t="shared" si="532"/>
        <v/>
      </c>
      <c r="AL913" s="41" t="str">
        <f t="shared" si="533"/>
        <v/>
      </c>
      <c r="AM913" s="8" t="e" cm="1">
        <f t="array" ref="AM913">Balance($B$8,$B$11,$B$12,$H$7,B913,AK913,AL913)</f>
        <v>#VALUE!</v>
      </c>
      <c r="AN913" s="8" t="e" cm="1">
        <f t="array" ref="AN913">getStorageByWaterLevel(B912)</f>
        <v>#VALUE!</v>
      </c>
    </row>
    <row r="914" spans="2:40" x14ac:dyDescent="0.25">
      <c r="B914" s="326" t="str">
        <f t="shared" si="511"/>
        <v/>
      </c>
      <c r="C914" s="326" t="str">
        <f t="shared" si="512"/>
        <v/>
      </c>
      <c r="D914" s="326" t="str">
        <f t="shared" si="513"/>
        <v/>
      </c>
      <c r="E914" s="326" t="str">
        <f t="shared" si="510"/>
        <v xml:space="preserve"> </v>
      </c>
      <c r="F914" s="326" t="str">
        <f t="shared" si="514"/>
        <v/>
      </c>
      <c r="G914" s="326" t="str">
        <f t="shared" si="515"/>
        <v/>
      </c>
      <c r="H914" s="311"/>
      <c r="I914" s="326" t="str">
        <f t="shared" si="516"/>
        <v/>
      </c>
      <c r="J914" s="326">
        <f t="shared" si="509"/>
        <v>42.18</v>
      </c>
      <c r="K914" s="333" t="str">
        <f t="shared" si="517"/>
        <v/>
      </c>
      <c r="L914" s="321" t="str">
        <f t="shared" si="518"/>
        <v/>
      </c>
      <c r="M914" s="321" t="str">
        <f t="shared" si="519"/>
        <v/>
      </c>
      <c r="N914" s="326" t="str">
        <f t="shared" si="520"/>
        <v/>
      </c>
      <c r="O914" s="326" t="str">
        <f t="shared" si="521"/>
        <v/>
      </c>
      <c r="P914" s="330"/>
      <c r="Q914" s="326"/>
      <c r="R914" s="276" t="str">
        <f>IF(H914&gt;0, rate1(1,$L$52,$L$51,$L$54,L914,$L$53,$L$50,P914),"")</f>
        <v/>
      </c>
      <c r="S914" s="321"/>
      <c r="T914" s="321"/>
      <c r="U914" s="326"/>
      <c r="V914" s="334"/>
      <c r="W914" s="326"/>
      <c r="X914" s="326"/>
      <c r="Y914" s="326"/>
      <c r="Z914" s="107" t="str">
        <f>IF(H914&gt;0, rate1(1,$L$52,$L$51,$L$54,U914,$L$53,$L$50,Y914),"")</f>
        <v/>
      </c>
      <c r="AA914" s="334" t="str">
        <f t="shared" si="522"/>
        <v/>
      </c>
      <c r="AB914" s="334" t="str">
        <f t="shared" si="523"/>
        <v/>
      </c>
      <c r="AC914" s="326" t="str">
        <f t="shared" si="524"/>
        <v/>
      </c>
      <c r="AD914" s="326" t="str">
        <f t="shared" si="525"/>
        <v/>
      </c>
      <c r="AE914" s="326" t="str">
        <f t="shared" si="526"/>
        <v/>
      </c>
      <c r="AF914" s="326" t="str">
        <f t="shared" si="527"/>
        <v/>
      </c>
      <c r="AG914" s="326" t="str">
        <f t="shared" si="528"/>
        <v/>
      </c>
      <c r="AH914" s="326" t="str">
        <f t="shared" si="529"/>
        <v/>
      </c>
      <c r="AI914" s="326" t="str">
        <f t="shared" si="530"/>
        <v/>
      </c>
      <c r="AJ914" s="326" t="str">
        <f t="shared" si="531"/>
        <v/>
      </c>
      <c r="AK914" s="335" t="str">
        <f t="shared" si="532"/>
        <v/>
      </c>
      <c r="AL914" s="41" t="str">
        <f t="shared" si="533"/>
        <v/>
      </c>
      <c r="AM914" s="8" t="e" cm="1">
        <f t="array" ref="AM914">Balance($B$8,$B$11,$B$12,$H$7,B914,AK914,AL914)</f>
        <v>#VALUE!</v>
      </c>
      <c r="AN914" s="8" t="e" cm="1">
        <f t="array" ref="AN914">getStorageByWaterLevel(B913)</f>
        <v>#VALUE!</v>
      </c>
    </row>
    <row r="915" spans="2:40" x14ac:dyDescent="0.25">
      <c r="B915" s="326" t="str">
        <f t="shared" si="511"/>
        <v/>
      </c>
      <c r="C915" s="326" t="str">
        <f t="shared" si="512"/>
        <v/>
      </c>
      <c r="D915" s="326" t="str">
        <f t="shared" si="513"/>
        <v/>
      </c>
      <c r="E915" s="326" t="str">
        <f t="shared" si="510"/>
        <v xml:space="preserve"> </v>
      </c>
      <c r="F915" s="326" t="str">
        <f t="shared" si="514"/>
        <v/>
      </c>
      <c r="G915" s="326" t="str">
        <f t="shared" si="515"/>
        <v/>
      </c>
      <c r="H915" s="311"/>
      <c r="I915" s="326" t="str">
        <f t="shared" si="516"/>
        <v/>
      </c>
      <c r="J915" s="326">
        <f t="shared" si="509"/>
        <v>42.18</v>
      </c>
      <c r="K915" s="333" t="str">
        <f t="shared" si="517"/>
        <v/>
      </c>
      <c r="L915" s="321" t="str">
        <f t="shared" si="518"/>
        <v/>
      </c>
      <c r="M915" s="321" t="str">
        <f t="shared" si="519"/>
        <v/>
      </c>
      <c r="N915" s="326" t="str">
        <f t="shared" si="520"/>
        <v/>
      </c>
      <c r="O915" s="326" t="str">
        <f t="shared" si="521"/>
        <v/>
      </c>
      <c r="P915" s="330"/>
      <c r="Q915" s="326"/>
      <c r="R915" s="276" t="str">
        <f>IF(H915&gt;0, rate1(1,$L$52,$L$51,$L$54,L915,$L$53,$L$50,P915),"")</f>
        <v/>
      </c>
      <c r="S915" s="321"/>
      <c r="T915" s="321"/>
      <c r="U915" s="326"/>
      <c r="V915" s="334"/>
      <c r="W915" s="326"/>
      <c r="X915" s="326"/>
      <c r="Y915" s="326"/>
      <c r="Z915" s="107" t="str">
        <f>IF(H915&gt;0, rate1(1,$L$52,$L$51,$L$54,U915,$L$53,$L$50,Y915),"")</f>
        <v/>
      </c>
      <c r="AA915" s="334" t="str">
        <f t="shared" si="522"/>
        <v/>
      </c>
      <c r="AB915" s="334" t="str">
        <f t="shared" si="523"/>
        <v/>
      </c>
      <c r="AC915" s="326" t="str">
        <f t="shared" si="524"/>
        <v/>
      </c>
      <c r="AD915" s="326" t="str">
        <f t="shared" si="525"/>
        <v/>
      </c>
      <c r="AE915" s="326" t="str">
        <f t="shared" si="526"/>
        <v/>
      </c>
      <c r="AF915" s="326" t="str">
        <f t="shared" si="527"/>
        <v/>
      </c>
      <c r="AG915" s="326" t="str">
        <f t="shared" si="528"/>
        <v/>
      </c>
      <c r="AH915" s="326" t="str">
        <f t="shared" si="529"/>
        <v/>
      </c>
      <c r="AI915" s="326" t="str">
        <f t="shared" si="530"/>
        <v/>
      </c>
      <c r="AJ915" s="326" t="str">
        <f t="shared" si="531"/>
        <v/>
      </c>
      <c r="AK915" s="335" t="str">
        <f t="shared" si="532"/>
        <v/>
      </c>
      <c r="AL915" s="41" t="str">
        <f t="shared" si="533"/>
        <v/>
      </c>
      <c r="AM915" s="8" t="e" cm="1">
        <f t="array" ref="AM915">Balance($B$8,$B$11,$B$12,$H$7,B915,AK915,AL915)</f>
        <v>#VALUE!</v>
      </c>
      <c r="AN915" s="8" t="e" cm="1">
        <f t="array" ref="AN915">getStorageByWaterLevel(B914)</f>
        <v>#VALUE!</v>
      </c>
    </row>
    <row r="916" spans="2:40" x14ac:dyDescent="0.25">
      <c r="B916" s="326" t="str">
        <f t="shared" si="511"/>
        <v/>
      </c>
      <c r="C916" s="326" t="str">
        <f t="shared" si="512"/>
        <v/>
      </c>
      <c r="D916" s="326" t="str">
        <f t="shared" si="513"/>
        <v/>
      </c>
      <c r="E916" s="326" t="str">
        <f t="shared" si="510"/>
        <v xml:space="preserve"> </v>
      </c>
      <c r="F916" s="326" t="str">
        <f t="shared" si="514"/>
        <v/>
      </c>
      <c r="G916" s="326" t="str">
        <f t="shared" si="515"/>
        <v/>
      </c>
      <c r="H916" s="311"/>
      <c r="I916" s="326" t="str">
        <f t="shared" si="516"/>
        <v/>
      </c>
      <c r="J916" s="326">
        <f t="shared" si="509"/>
        <v>42.18</v>
      </c>
      <c r="K916" s="333" t="str">
        <f t="shared" si="517"/>
        <v/>
      </c>
      <c r="L916" s="321" t="str">
        <f t="shared" si="518"/>
        <v/>
      </c>
      <c r="M916" s="321" t="str">
        <f t="shared" si="519"/>
        <v/>
      </c>
      <c r="N916" s="326" t="str">
        <f t="shared" si="520"/>
        <v/>
      </c>
      <c r="O916" s="326" t="str">
        <f t="shared" si="521"/>
        <v/>
      </c>
      <c r="P916" s="330"/>
      <c r="Q916" s="326"/>
      <c r="R916" s="276" t="str">
        <f>IF(H916&gt;0, rate1(1,$L$52,$L$51,$L$54,L916,$L$53,$L$50,P916),"")</f>
        <v/>
      </c>
      <c r="S916" s="321"/>
      <c r="T916" s="321"/>
      <c r="U916" s="326"/>
      <c r="V916" s="334"/>
      <c r="W916" s="326"/>
      <c r="X916" s="326"/>
      <c r="Y916" s="326"/>
      <c r="Z916" s="107" t="str">
        <f>IF(H916&gt;0, rate1(1,$L$52,$L$51,$L$54,U916,$L$53,$L$50,Y916),"")</f>
        <v/>
      </c>
      <c r="AA916" s="334" t="str">
        <f t="shared" si="522"/>
        <v/>
      </c>
      <c r="AB916" s="334" t="str">
        <f t="shared" si="523"/>
        <v/>
      </c>
      <c r="AC916" s="326" t="str">
        <f t="shared" si="524"/>
        <v/>
      </c>
      <c r="AD916" s="326" t="str">
        <f t="shared" si="525"/>
        <v/>
      </c>
      <c r="AE916" s="326" t="str">
        <f t="shared" si="526"/>
        <v/>
      </c>
      <c r="AF916" s="326" t="str">
        <f t="shared" si="527"/>
        <v/>
      </c>
      <c r="AG916" s="326" t="str">
        <f t="shared" si="528"/>
        <v/>
      </c>
      <c r="AH916" s="326" t="str">
        <f t="shared" si="529"/>
        <v/>
      </c>
      <c r="AI916" s="326" t="str">
        <f t="shared" si="530"/>
        <v/>
      </c>
      <c r="AJ916" s="326" t="str">
        <f t="shared" si="531"/>
        <v/>
      </c>
      <c r="AK916" s="335" t="str">
        <f t="shared" si="532"/>
        <v/>
      </c>
      <c r="AL916" s="41" t="str">
        <f t="shared" si="533"/>
        <v/>
      </c>
      <c r="AM916" s="8" t="e" cm="1">
        <f t="array" ref="AM916">Balance($B$8,$B$11,$B$12,$H$7,B916,AK916,AL916)</f>
        <v>#VALUE!</v>
      </c>
      <c r="AN916" s="8" t="e" cm="1">
        <f t="array" ref="AN916">getStorageByWaterLevel(B915)</f>
        <v>#VALUE!</v>
      </c>
    </row>
    <row r="917" spans="2:40" x14ac:dyDescent="0.25">
      <c r="B917" s="326" t="str">
        <f t="shared" si="511"/>
        <v/>
      </c>
      <c r="C917" s="326" t="str">
        <f t="shared" si="512"/>
        <v/>
      </c>
      <c r="D917" s="326" t="str">
        <f t="shared" si="513"/>
        <v/>
      </c>
      <c r="E917" s="326" t="str">
        <f t="shared" si="510"/>
        <v xml:space="preserve"> </v>
      </c>
      <c r="F917" s="326" t="str">
        <f t="shared" si="514"/>
        <v/>
      </c>
      <c r="G917" s="326" t="str">
        <f t="shared" si="515"/>
        <v/>
      </c>
      <c r="H917" s="311"/>
      <c r="I917" s="326" t="str">
        <f t="shared" si="516"/>
        <v/>
      </c>
      <c r="J917" s="326">
        <f t="shared" si="509"/>
        <v>42.18</v>
      </c>
      <c r="K917" s="333" t="str">
        <f t="shared" si="517"/>
        <v/>
      </c>
      <c r="L917" s="321" t="str">
        <f t="shared" si="518"/>
        <v/>
      </c>
      <c r="M917" s="321" t="str">
        <f t="shared" si="519"/>
        <v/>
      </c>
      <c r="N917" s="326" t="str">
        <f t="shared" si="520"/>
        <v/>
      </c>
      <c r="O917" s="326" t="str">
        <f t="shared" si="521"/>
        <v/>
      </c>
      <c r="P917" s="330"/>
      <c r="Q917" s="326"/>
      <c r="R917" s="276" t="str">
        <f>IF(H917&gt;0, rate1(1,$L$52,$L$51,$L$54,L917,$L$53,$L$50,P917),"")</f>
        <v/>
      </c>
      <c r="S917" s="321"/>
      <c r="T917" s="321"/>
      <c r="U917" s="326"/>
      <c r="V917" s="334"/>
      <c r="W917" s="326"/>
      <c r="X917" s="326"/>
      <c r="Y917" s="326"/>
      <c r="Z917" s="107" t="str">
        <f>IF(H917&gt;0, rate1(1,$L$52,$L$51,$L$54,U917,$L$53,$L$50,Y917),"")</f>
        <v/>
      </c>
      <c r="AA917" s="334" t="str">
        <f t="shared" si="522"/>
        <v/>
      </c>
      <c r="AB917" s="334" t="str">
        <f t="shared" si="523"/>
        <v/>
      </c>
      <c r="AC917" s="326" t="str">
        <f t="shared" si="524"/>
        <v/>
      </c>
      <c r="AD917" s="326" t="str">
        <f t="shared" si="525"/>
        <v/>
      </c>
      <c r="AE917" s="326" t="str">
        <f t="shared" si="526"/>
        <v/>
      </c>
      <c r="AF917" s="326" t="str">
        <f t="shared" si="527"/>
        <v/>
      </c>
      <c r="AG917" s="326" t="str">
        <f t="shared" si="528"/>
        <v/>
      </c>
      <c r="AH917" s="326" t="str">
        <f t="shared" si="529"/>
        <v/>
      </c>
      <c r="AI917" s="326" t="str">
        <f t="shared" si="530"/>
        <v/>
      </c>
      <c r="AJ917" s="326" t="str">
        <f t="shared" si="531"/>
        <v/>
      </c>
      <c r="AK917" s="335" t="str">
        <f t="shared" si="532"/>
        <v/>
      </c>
      <c r="AL917" s="41" t="str">
        <f t="shared" si="533"/>
        <v/>
      </c>
      <c r="AM917" s="8" t="e" cm="1">
        <f t="array" ref="AM917">Balance($B$8,$B$11,$B$12,$H$7,B917,AK917,AL917)</f>
        <v>#VALUE!</v>
      </c>
      <c r="AN917" s="8" t="e" cm="1">
        <f t="array" ref="AN917">getStorageByWaterLevel(B916)</f>
        <v>#VALUE!</v>
      </c>
    </row>
    <row r="918" spans="2:40" x14ac:dyDescent="0.25">
      <c r="B918" s="326" t="str">
        <f t="shared" si="511"/>
        <v/>
      </c>
      <c r="C918" s="326" t="str">
        <f t="shared" si="512"/>
        <v/>
      </c>
      <c r="D918" s="326" t="str">
        <f t="shared" si="513"/>
        <v/>
      </c>
      <c r="E918" s="326" t="str">
        <f t="shared" si="510"/>
        <v xml:space="preserve"> </v>
      </c>
      <c r="F918" s="326" t="str">
        <f t="shared" si="514"/>
        <v/>
      </c>
      <c r="G918" s="326" t="str">
        <f t="shared" si="515"/>
        <v/>
      </c>
      <c r="H918" s="311"/>
      <c r="I918" s="326" t="str">
        <f t="shared" si="516"/>
        <v/>
      </c>
      <c r="J918" s="326">
        <f t="shared" si="509"/>
        <v>42.18</v>
      </c>
      <c r="K918" s="333" t="str">
        <f t="shared" si="517"/>
        <v/>
      </c>
      <c r="L918" s="321" t="str">
        <f t="shared" si="518"/>
        <v/>
      </c>
      <c r="M918" s="321" t="str">
        <f t="shared" si="519"/>
        <v/>
      </c>
      <c r="N918" s="326" t="str">
        <f t="shared" si="520"/>
        <v/>
      </c>
      <c r="O918" s="326" t="str">
        <f t="shared" si="521"/>
        <v/>
      </c>
      <c r="P918" s="330"/>
      <c r="Q918" s="326"/>
      <c r="R918" s="276" t="str">
        <f>IF(H918&gt;0, rate1(1,$L$52,$L$51,$L$54,L918,$L$53,$L$50,P918),"")</f>
        <v/>
      </c>
      <c r="S918" s="321"/>
      <c r="T918" s="321"/>
      <c r="U918" s="326"/>
      <c r="V918" s="334"/>
      <c r="W918" s="326"/>
      <c r="X918" s="326"/>
      <c r="Y918" s="326"/>
      <c r="Z918" s="107" t="str">
        <f>IF(H918&gt;0, rate1(1,$L$52,$L$51,$L$54,U918,$L$53,$L$50,Y918),"")</f>
        <v/>
      </c>
      <c r="AA918" s="334" t="str">
        <f t="shared" si="522"/>
        <v/>
      </c>
      <c r="AB918" s="334" t="str">
        <f t="shared" si="523"/>
        <v/>
      </c>
      <c r="AC918" s="326" t="str">
        <f t="shared" si="524"/>
        <v/>
      </c>
      <c r="AD918" s="326" t="str">
        <f t="shared" si="525"/>
        <v/>
      </c>
      <c r="AE918" s="326" t="str">
        <f t="shared" si="526"/>
        <v/>
      </c>
      <c r="AF918" s="326" t="str">
        <f t="shared" si="527"/>
        <v/>
      </c>
      <c r="AG918" s="326" t="str">
        <f t="shared" si="528"/>
        <v/>
      </c>
      <c r="AH918" s="326" t="str">
        <f t="shared" si="529"/>
        <v/>
      </c>
      <c r="AI918" s="326" t="str">
        <f t="shared" si="530"/>
        <v/>
      </c>
      <c r="AJ918" s="326" t="str">
        <f t="shared" si="531"/>
        <v/>
      </c>
      <c r="AK918" s="335" t="str">
        <f t="shared" si="532"/>
        <v/>
      </c>
      <c r="AL918" s="41" t="str">
        <f t="shared" si="533"/>
        <v/>
      </c>
      <c r="AM918" s="8" t="e" cm="1">
        <f t="array" ref="AM918">Balance($B$8,$B$11,$B$12,$H$7,B918,AK918,AL918)</f>
        <v>#VALUE!</v>
      </c>
      <c r="AN918" s="8" t="e" cm="1">
        <f t="array" ref="AN918">getStorageByWaterLevel(B917)</f>
        <v>#VALUE!</v>
      </c>
    </row>
    <row r="919" spans="2:40" x14ac:dyDescent="0.25">
      <c r="B919" s="326" t="str">
        <f t="shared" si="511"/>
        <v/>
      </c>
      <c r="C919" s="326" t="str">
        <f t="shared" si="512"/>
        <v/>
      </c>
      <c r="D919" s="326" t="str">
        <f t="shared" si="513"/>
        <v/>
      </c>
      <c r="E919" s="326" t="str">
        <f t="shared" si="510"/>
        <v xml:space="preserve"> </v>
      </c>
      <c r="F919" s="326" t="str">
        <f t="shared" si="514"/>
        <v/>
      </c>
      <c r="G919" s="326" t="str">
        <f t="shared" si="515"/>
        <v/>
      </c>
      <c r="H919" s="311"/>
      <c r="I919" s="326" t="str">
        <f t="shared" si="516"/>
        <v/>
      </c>
      <c r="J919" s="326">
        <f t="shared" si="509"/>
        <v>42.18</v>
      </c>
      <c r="K919" s="333" t="str">
        <f t="shared" si="517"/>
        <v/>
      </c>
      <c r="L919" s="321" t="str">
        <f t="shared" si="518"/>
        <v/>
      </c>
      <c r="M919" s="321" t="str">
        <f t="shared" si="519"/>
        <v/>
      </c>
      <c r="N919" s="326" t="str">
        <f t="shared" si="520"/>
        <v/>
      </c>
      <c r="O919" s="326" t="str">
        <f t="shared" si="521"/>
        <v/>
      </c>
      <c r="P919" s="330"/>
      <c r="Q919" s="326"/>
      <c r="R919" s="276" t="str">
        <f>IF(H919&gt;0, rate1(1,$L$52,$L$51,$L$54,L919,$L$53,$L$50,P919),"")</f>
        <v/>
      </c>
      <c r="S919" s="321"/>
      <c r="T919" s="321"/>
      <c r="U919" s="326"/>
      <c r="V919" s="334"/>
      <c r="W919" s="326"/>
      <c r="X919" s="326"/>
      <c r="Y919" s="326"/>
      <c r="Z919" s="107" t="str">
        <f>IF(H919&gt;0, rate1(1,$L$52,$L$51,$L$54,U919,$L$53,$L$50,Y919),"")</f>
        <v/>
      </c>
      <c r="AA919" s="334" t="str">
        <f t="shared" si="522"/>
        <v/>
      </c>
      <c r="AB919" s="334" t="str">
        <f t="shared" si="523"/>
        <v/>
      </c>
      <c r="AC919" s="326" t="str">
        <f t="shared" si="524"/>
        <v/>
      </c>
      <c r="AD919" s="326" t="str">
        <f t="shared" si="525"/>
        <v/>
      </c>
      <c r="AE919" s="326" t="str">
        <f t="shared" si="526"/>
        <v/>
      </c>
      <c r="AF919" s="326" t="str">
        <f t="shared" si="527"/>
        <v/>
      </c>
      <c r="AG919" s="326" t="str">
        <f t="shared" si="528"/>
        <v/>
      </c>
      <c r="AH919" s="326" t="str">
        <f t="shared" si="529"/>
        <v/>
      </c>
      <c r="AI919" s="326" t="str">
        <f t="shared" si="530"/>
        <v/>
      </c>
      <c r="AJ919" s="326" t="str">
        <f t="shared" si="531"/>
        <v/>
      </c>
      <c r="AK919" s="335" t="str">
        <f t="shared" si="532"/>
        <v/>
      </c>
      <c r="AL919" s="41" t="str">
        <f t="shared" si="533"/>
        <v/>
      </c>
      <c r="AM919" s="8" t="e" cm="1">
        <f t="array" ref="AM919">Balance($B$8,$B$11,$B$12,$H$7,B919,AK919,AL919)</f>
        <v>#VALUE!</v>
      </c>
      <c r="AN919" s="8" t="e" cm="1">
        <f t="array" ref="AN919">getStorageByWaterLevel(B918)</f>
        <v>#VALUE!</v>
      </c>
    </row>
    <row r="920" spans="2:40" x14ac:dyDescent="0.25">
      <c r="B920" s="326" t="str">
        <f t="shared" si="511"/>
        <v/>
      </c>
      <c r="C920" s="326" t="str">
        <f t="shared" si="512"/>
        <v/>
      </c>
      <c r="D920" s="326" t="str">
        <f t="shared" si="513"/>
        <v/>
      </c>
      <c r="E920" s="326" t="str">
        <f t="shared" si="510"/>
        <v xml:space="preserve"> </v>
      </c>
      <c r="F920" s="326" t="str">
        <f t="shared" si="514"/>
        <v/>
      </c>
      <c r="G920" s="326" t="str">
        <f t="shared" si="515"/>
        <v/>
      </c>
      <c r="H920" s="311"/>
      <c r="I920" s="326" t="str">
        <f t="shared" si="516"/>
        <v/>
      </c>
      <c r="J920" s="326">
        <f t="shared" si="509"/>
        <v>42.18</v>
      </c>
      <c r="K920" s="333" t="str">
        <f t="shared" si="517"/>
        <v/>
      </c>
      <c r="L920" s="321" t="str">
        <f t="shared" si="518"/>
        <v/>
      </c>
      <c r="M920" s="321" t="str">
        <f t="shared" si="519"/>
        <v/>
      </c>
      <c r="N920" s="326" t="str">
        <f t="shared" si="520"/>
        <v/>
      </c>
      <c r="O920" s="326" t="str">
        <f t="shared" si="521"/>
        <v/>
      </c>
      <c r="P920" s="330"/>
      <c r="Q920" s="326"/>
      <c r="R920" s="276" t="str">
        <f>IF(H920&gt;0, rate1(1,$L$52,$L$51,$L$54,L920,$L$53,$L$50,P920),"")</f>
        <v/>
      </c>
      <c r="S920" s="321"/>
      <c r="T920" s="321"/>
      <c r="U920" s="326"/>
      <c r="V920" s="334"/>
      <c r="W920" s="326"/>
      <c r="X920" s="326"/>
      <c r="Y920" s="326"/>
      <c r="Z920" s="107" t="str">
        <f>IF(H920&gt;0, rate1(1,$L$52,$L$51,$L$54,U920,$L$53,$L$50,Y920),"")</f>
        <v/>
      </c>
      <c r="AA920" s="334" t="str">
        <f t="shared" si="522"/>
        <v/>
      </c>
      <c r="AB920" s="334" t="str">
        <f t="shared" si="523"/>
        <v/>
      </c>
      <c r="AC920" s="326" t="str">
        <f t="shared" si="524"/>
        <v/>
      </c>
      <c r="AD920" s="326" t="str">
        <f t="shared" si="525"/>
        <v/>
      </c>
      <c r="AE920" s="326" t="str">
        <f t="shared" si="526"/>
        <v/>
      </c>
      <c r="AF920" s="326" t="str">
        <f t="shared" si="527"/>
        <v/>
      </c>
      <c r="AG920" s="326" t="str">
        <f t="shared" si="528"/>
        <v/>
      </c>
      <c r="AH920" s="326" t="str">
        <f t="shared" si="529"/>
        <v/>
      </c>
      <c r="AI920" s="326" t="str">
        <f t="shared" si="530"/>
        <v/>
      </c>
      <c r="AJ920" s="326" t="str">
        <f t="shared" si="531"/>
        <v/>
      </c>
      <c r="AK920" s="335" t="str">
        <f t="shared" si="532"/>
        <v/>
      </c>
      <c r="AL920" s="41" t="str">
        <f t="shared" si="533"/>
        <v/>
      </c>
      <c r="AM920" s="8" t="e" cm="1">
        <f t="array" ref="AM920">Balance($B$8,$B$11,$B$12,$H$7,B920,AK920,AL920)</f>
        <v>#VALUE!</v>
      </c>
      <c r="AN920" s="8" t="e" cm="1">
        <f t="array" ref="AN920">getStorageByWaterLevel(B919)</f>
        <v>#VALUE!</v>
      </c>
    </row>
    <row r="921" spans="2:40" x14ac:dyDescent="0.25">
      <c r="B921" s="326" t="str">
        <f t="shared" si="511"/>
        <v/>
      </c>
      <c r="C921" s="326" t="str">
        <f t="shared" si="512"/>
        <v/>
      </c>
      <c r="D921" s="326" t="str">
        <f t="shared" si="513"/>
        <v/>
      </c>
      <c r="E921" s="326" t="str">
        <f t="shared" si="510"/>
        <v xml:space="preserve"> </v>
      </c>
      <c r="F921" s="326" t="str">
        <f t="shared" si="514"/>
        <v/>
      </c>
      <c r="G921" s="326" t="str">
        <f t="shared" si="515"/>
        <v/>
      </c>
      <c r="H921" s="311"/>
      <c r="I921" s="326" t="str">
        <f t="shared" si="516"/>
        <v/>
      </c>
      <c r="J921" s="326">
        <f t="shared" si="509"/>
        <v>42.18</v>
      </c>
      <c r="K921" s="333" t="str">
        <f t="shared" si="517"/>
        <v/>
      </c>
      <c r="L921" s="321" t="str">
        <f t="shared" si="518"/>
        <v/>
      </c>
      <c r="M921" s="321" t="str">
        <f t="shared" si="519"/>
        <v/>
      </c>
      <c r="N921" s="326" t="str">
        <f t="shared" si="520"/>
        <v/>
      </c>
      <c r="O921" s="326" t="str">
        <f t="shared" si="521"/>
        <v/>
      </c>
      <c r="P921" s="330"/>
      <c r="Q921" s="326"/>
      <c r="R921" s="276" t="str">
        <f>IF(H921&gt;0, rate1(1,$L$52,$L$51,$L$54,L921,$L$53,$L$50,P921),"")</f>
        <v/>
      </c>
      <c r="S921" s="321"/>
      <c r="T921" s="321"/>
      <c r="U921" s="326"/>
      <c r="V921" s="334"/>
      <c r="W921" s="326"/>
      <c r="X921" s="326"/>
      <c r="Y921" s="326"/>
      <c r="Z921" s="107" t="str">
        <f>IF(H921&gt;0, rate1(1,$L$52,$L$51,$L$54,U921,$L$53,$L$50,Y921),"")</f>
        <v/>
      </c>
      <c r="AA921" s="334" t="str">
        <f t="shared" si="522"/>
        <v/>
      </c>
      <c r="AB921" s="334" t="str">
        <f t="shared" si="523"/>
        <v/>
      </c>
      <c r="AC921" s="326" t="str">
        <f t="shared" si="524"/>
        <v/>
      </c>
      <c r="AD921" s="326" t="str">
        <f t="shared" si="525"/>
        <v/>
      </c>
      <c r="AE921" s="326" t="str">
        <f t="shared" si="526"/>
        <v/>
      </c>
      <c r="AF921" s="326" t="str">
        <f t="shared" si="527"/>
        <v/>
      </c>
      <c r="AG921" s="326" t="str">
        <f t="shared" si="528"/>
        <v/>
      </c>
      <c r="AH921" s="326" t="str">
        <f t="shared" si="529"/>
        <v/>
      </c>
      <c r="AI921" s="326" t="str">
        <f t="shared" si="530"/>
        <v/>
      </c>
      <c r="AJ921" s="326" t="str">
        <f t="shared" si="531"/>
        <v/>
      </c>
      <c r="AK921" s="335" t="str">
        <f t="shared" si="532"/>
        <v/>
      </c>
      <c r="AL921" s="41" t="str">
        <f t="shared" si="533"/>
        <v/>
      </c>
      <c r="AM921" s="8" t="e" cm="1">
        <f t="array" ref="AM921">Balance($B$8,$B$11,$B$12,$H$7,B921,AK921,AL921)</f>
        <v>#VALUE!</v>
      </c>
      <c r="AN921" s="8" t="e" cm="1">
        <f t="array" ref="AN921">getStorageByWaterLevel(B920)</f>
        <v>#VALUE!</v>
      </c>
    </row>
    <row r="922" spans="2:40" x14ac:dyDescent="0.25">
      <c r="B922" s="326" t="str">
        <f t="shared" si="511"/>
        <v/>
      </c>
      <c r="C922" s="326" t="str">
        <f t="shared" si="512"/>
        <v/>
      </c>
      <c r="D922" s="326" t="str">
        <f t="shared" si="513"/>
        <v/>
      </c>
      <c r="E922" s="326" t="str">
        <f t="shared" si="510"/>
        <v xml:space="preserve"> </v>
      </c>
      <c r="F922" s="326" t="str">
        <f t="shared" si="514"/>
        <v/>
      </c>
      <c r="G922" s="326" t="str">
        <f t="shared" si="515"/>
        <v/>
      </c>
      <c r="H922" s="311"/>
      <c r="I922" s="326" t="str">
        <f t="shared" si="516"/>
        <v/>
      </c>
      <c r="J922" s="326">
        <f t="shared" si="509"/>
        <v>42.18</v>
      </c>
      <c r="K922" s="333" t="str">
        <f t="shared" si="517"/>
        <v/>
      </c>
      <c r="L922" s="321" t="str">
        <f t="shared" si="518"/>
        <v/>
      </c>
      <c r="M922" s="321" t="str">
        <f t="shared" si="519"/>
        <v/>
      </c>
      <c r="N922" s="326" t="str">
        <f t="shared" si="520"/>
        <v/>
      </c>
      <c r="O922" s="326" t="str">
        <f t="shared" si="521"/>
        <v/>
      </c>
      <c r="P922" s="330"/>
      <c r="Q922" s="326"/>
      <c r="R922" s="276" t="str">
        <f>IF(H922&gt;0, rate1(1,$L$52,$L$51,$L$54,L922,$L$53,$L$50,P922),"")</f>
        <v/>
      </c>
      <c r="S922" s="321"/>
      <c r="T922" s="321"/>
      <c r="U922" s="326"/>
      <c r="V922" s="334"/>
      <c r="W922" s="326"/>
      <c r="X922" s="326"/>
      <c r="Y922" s="326"/>
      <c r="Z922" s="107" t="str">
        <f>IF(H922&gt;0, rate1(1,$L$52,$L$51,$L$54,U922,$L$53,$L$50,Y922),"")</f>
        <v/>
      </c>
      <c r="AA922" s="334" t="str">
        <f t="shared" si="522"/>
        <v/>
      </c>
      <c r="AB922" s="334" t="str">
        <f t="shared" si="523"/>
        <v/>
      </c>
      <c r="AC922" s="326" t="str">
        <f t="shared" si="524"/>
        <v/>
      </c>
      <c r="AD922" s="326" t="str">
        <f t="shared" si="525"/>
        <v/>
      </c>
      <c r="AE922" s="326" t="str">
        <f t="shared" si="526"/>
        <v/>
      </c>
      <c r="AF922" s="326" t="str">
        <f t="shared" si="527"/>
        <v/>
      </c>
      <c r="AG922" s="326" t="str">
        <f t="shared" si="528"/>
        <v/>
      </c>
      <c r="AH922" s="326" t="str">
        <f t="shared" si="529"/>
        <v/>
      </c>
      <c r="AI922" s="326" t="str">
        <f t="shared" si="530"/>
        <v/>
      </c>
      <c r="AJ922" s="326" t="str">
        <f t="shared" si="531"/>
        <v/>
      </c>
      <c r="AK922" s="335" t="str">
        <f t="shared" si="532"/>
        <v/>
      </c>
      <c r="AL922" s="41" t="str">
        <f t="shared" si="533"/>
        <v/>
      </c>
      <c r="AM922" s="8" t="e" cm="1">
        <f t="array" ref="AM922">Balance($B$8,$B$11,$B$12,$H$7,B922,AK922,AL922)</f>
        <v>#VALUE!</v>
      </c>
      <c r="AN922" s="8" t="e" cm="1">
        <f t="array" ref="AN922">getStorageByWaterLevel(B921)</f>
        <v>#VALUE!</v>
      </c>
    </row>
    <row r="923" spans="2:40" x14ac:dyDescent="0.25">
      <c r="B923" s="326" t="str">
        <f t="shared" si="511"/>
        <v/>
      </c>
      <c r="C923" s="326" t="str">
        <f t="shared" si="512"/>
        <v/>
      </c>
      <c r="D923" s="326" t="str">
        <f t="shared" si="513"/>
        <v/>
      </c>
      <c r="E923" s="326" t="str">
        <f t="shared" si="510"/>
        <v xml:space="preserve"> </v>
      </c>
      <c r="F923" s="326" t="str">
        <f t="shared" si="514"/>
        <v/>
      </c>
      <c r="G923" s="326" t="str">
        <f t="shared" si="515"/>
        <v/>
      </c>
      <c r="H923" s="311"/>
      <c r="I923" s="326" t="str">
        <f t="shared" si="516"/>
        <v/>
      </c>
      <c r="J923" s="326">
        <f t="shared" si="509"/>
        <v>42.18</v>
      </c>
      <c r="K923" s="333" t="str">
        <f t="shared" si="517"/>
        <v/>
      </c>
      <c r="L923" s="321" t="str">
        <f t="shared" si="518"/>
        <v/>
      </c>
      <c r="M923" s="321" t="str">
        <f t="shared" si="519"/>
        <v/>
      </c>
      <c r="N923" s="326" t="str">
        <f t="shared" si="520"/>
        <v/>
      </c>
      <c r="O923" s="326" t="str">
        <f t="shared" si="521"/>
        <v/>
      </c>
      <c r="P923" s="330"/>
      <c r="Q923" s="326"/>
      <c r="R923" s="276" t="str">
        <f>IF(H923&gt;0, rate1(1,$L$52,$L$51,$L$54,L923,$L$53,$L$50,P923),"")</f>
        <v/>
      </c>
      <c r="S923" s="321"/>
      <c r="T923" s="321"/>
      <c r="U923" s="326"/>
      <c r="V923" s="334"/>
      <c r="W923" s="326"/>
      <c r="X923" s="326"/>
      <c r="Y923" s="326"/>
      <c r="Z923" s="107" t="str">
        <f>IF(H923&gt;0, rate1(1,$L$52,$L$51,$L$54,U923,$L$53,$L$50,Y923),"")</f>
        <v/>
      </c>
      <c r="AA923" s="334" t="str">
        <f t="shared" si="522"/>
        <v/>
      </c>
      <c r="AB923" s="334" t="str">
        <f t="shared" si="523"/>
        <v/>
      </c>
      <c r="AC923" s="326" t="str">
        <f t="shared" si="524"/>
        <v/>
      </c>
      <c r="AD923" s="326" t="str">
        <f t="shared" si="525"/>
        <v/>
      </c>
      <c r="AE923" s="326" t="str">
        <f t="shared" si="526"/>
        <v/>
      </c>
      <c r="AF923" s="326" t="str">
        <f t="shared" si="527"/>
        <v/>
      </c>
      <c r="AG923" s="326" t="str">
        <f t="shared" si="528"/>
        <v/>
      </c>
      <c r="AH923" s="326" t="str">
        <f t="shared" si="529"/>
        <v/>
      </c>
      <c r="AI923" s="326" t="str">
        <f t="shared" si="530"/>
        <v/>
      </c>
      <c r="AJ923" s="326" t="str">
        <f t="shared" si="531"/>
        <v/>
      </c>
      <c r="AK923" s="335" t="str">
        <f t="shared" si="532"/>
        <v/>
      </c>
      <c r="AL923" s="41" t="str">
        <f t="shared" si="533"/>
        <v/>
      </c>
      <c r="AM923" s="8" t="e" cm="1">
        <f t="array" ref="AM923">Balance($B$8,$B$11,$B$12,$H$7,B923,AK923,AL923)</f>
        <v>#VALUE!</v>
      </c>
      <c r="AN923" s="8" t="e" cm="1">
        <f t="array" ref="AN923">getStorageByWaterLevel(B922)</f>
        <v>#VALUE!</v>
      </c>
    </row>
    <row r="924" spans="2:40" x14ac:dyDescent="0.25">
      <c r="B924" s="326" t="str">
        <f t="shared" si="511"/>
        <v/>
      </c>
      <c r="C924" s="326" t="str">
        <f t="shared" si="512"/>
        <v/>
      </c>
      <c r="D924" s="326" t="str">
        <f t="shared" si="513"/>
        <v/>
      </c>
      <c r="E924" s="326" t="str">
        <f t="shared" si="510"/>
        <v xml:space="preserve"> </v>
      </c>
      <c r="F924" s="326" t="str">
        <f t="shared" si="514"/>
        <v/>
      </c>
      <c r="G924" s="326" t="str">
        <f t="shared" si="515"/>
        <v/>
      </c>
      <c r="H924" s="311"/>
      <c r="I924" s="326" t="str">
        <f t="shared" si="516"/>
        <v/>
      </c>
      <c r="J924" s="326">
        <f t="shared" si="509"/>
        <v>42.18</v>
      </c>
      <c r="K924" s="333" t="str">
        <f t="shared" si="517"/>
        <v/>
      </c>
      <c r="L924" s="321" t="str">
        <f t="shared" si="518"/>
        <v/>
      </c>
      <c r="M924" s="321" t="str">
        <f t="shared" si="519"/>
        <v/>
      </c>
      <c r="N924" s="326" t="str">
        <f t="shared" si="520"/>
        <v/>
      </c>
      <c r="O924" s="326" t="str">
        <f t="shared" si="521"/>
        <v/>
      </c>
      <c r="P924" s="330"/>
      <c r="Q924" s="326"/>
      <c r="R924" s="276" t="str">
        <f>IF(H924&gt;0, rate1(1,$L$52,$L$51,$L$54,L924,$L$53,$L$50,P924),"")</f>
        <v/>
      </c>
      <c r="S924" s="321"/>
      <c r="T924" s="321"/>
      <c r="U924" s="326"/>
      <c r="V924" s="334"/>
      <c r="W924" s="326"/>
      <c r="X924" s="326"/>
      <c r="Y924" s="326"/>
      <c r="Z924" s="107" t="str">
        <f>IF(H924&gt;0, rate1(1,$L$52,$L$51,$L$54,U924,$L$53,$L$50,Y924),"")</f>
        <v/>
      </c>
      <c r="AA924" s="334" t="str">
        <f t="shared" si="522"/>
        <v/>
      </c>
      <c r="AB924" s="334" t="str">
        <f t="shared" si="523"/>
        <v/>
      </c>
      <c r="AC924" s="326" t="str">
        <f t="shared" si="524"/>
        <v/>
      </c>
      <c r="AD924" s="326" t="str">
        <f t="shared" si="525"/>
        <v/>
      </c>
      <c r="AE924" s="326" t="str">
        <f t="shared" si="526"/>
        <v/>
      </c>
      <c r="AF924" s="326" t="str">
        <f t="shared" si="527"/>
        <v/>
      </c>
      <c r="AG924" s="326" t="str">
        <f t="shared" si="528"/>
        <v/>
      </c>
      <c r="AH924" s="326" t="str">
        <f t="shared" si="529"/>
        <v/>
      </c>
      <c r="AI924" s="326" t="str">
        <f t="shared" si="530"/>
        <v/>
      </c>
      <c r="AJ924" s="326" t="str">
        <f t="shared" si="531"/>
        <v/>
      </c>
      <c r="AK924" s="335" t="str">
        <f t="shared" si="532"/>
        <v/>
      </c>
      <c r="AL924" s="41" t="str">
        <f t="shared" si="533"/>
        <v/>
      </c>
      <c r="AM924" s="8" t="e" cm="1">
        <f t="array" ref="AM924">Balance($B$8,$B$11,$B$12,$H$7,B924,AK924,AL924)</f>
        <v>#VALUE!</v>
      </c>
      <c r="AN924" s="8" t="e" cm="1">
        <f t="array" ref="AN924">getStorageByWaterLevel(B923)</f>
        <v>#VALUE!</v>
      </c>
    </row>
    <row r="925" spans="2:40" x14ac:dyDescent="0.25">
      <c r="B925" s="326" t="str">
        <f t="shared" si="511"/>
        <v/>
      </c>
      <c r="C925" s="326" t="str">
        <f t="shared" si="512"/>
        <v/>
      </c>
      <c r="D925" s="326" t="str">
        <f t="shared" si="513"/>
        <v/>
      </c>
      <c r="E925" s="326" t="str">
        <f t="shared" si="510"/>
        <v xml:space="preserve"> </v>
      </c>
      <c r="F925" s="326" t="str">
        <f t="shared" si="514"/>
        <v/>
      </c>
      <c r="G925" s="326" t="str">
        <f t="shared" si="515"/>
        <v/>
      </c>
      <c r="H925" s="311"/>
      <c r="I925" s="326" t="str">
        <f t="shared" si="516"/>
        <v/>
      </c>
      <c r="J925" s="326">
        <f t="shared" si="509"/>
        <v>42.18</v>
      </c>
      <c r="K925" s="333" t="str">
        <f t="shared" si="517"/>
        <v/>
      </c>
      <c r="L925" s="321" t="str">
        <f t="shared" si="518"/>
        <v/>
      </c>
      <c r="M925" s="321" t="str">
        <f t="shared" si="519"/>
        <v/>
      </c>
      <c r="N925" s="326" t="str">
        <f t="shared" si="520"/>
        <v/>
      </c>
      <c r="O925" s="326" t="str">
        <f t="shared" si="521"/>
        <v/>
      </c>
      <c r="P925" s="330"/>
      <c r="Q925" s="326"/>
      <c r="R925" s="276" t="str">
        <f>IF(H925&gt;0, rate1(1,$L$52,$L$51,$L$54,L925,$L$53,$L$50,P925),"")</f>
        <v/>
      </c>
      <c r="S925" s="321"/>
      <c r="T925" s="321"/>
      <c r="U925" s="326"/>
      <c r="V925" s="334"/>
      <c r="W925" s="326"/>
      <c r="X925" s="326"/>
      <c r="Y925" s="326"/>
      <c r="Z925" s="107" t="str">
        <f>IF(H925&gt;0, rate1(1,$L$52,$L$51,$L$54,U925,$L$53,$L$50,Y925),"")</f>
        <v/>
      </c>
      <c r="AA925" s="334" t="str">
        <f t="shared" si="522"/>
        <v/>
      </c>
      <c r="AB925" s="334" t="str">
        <f t="shared" si="523"/>
        <v/>
      </c>
      <c r="AC925" s="326" t="str">
        <f t="shared" si="524"/>
        <v/>
      </c>
      <c r="AD925" s="326" t="str">
        <f t="shared" si="525"/>
        <v/>
      </c>
      <c r="AE925" s="326" t="str">
        <f t="shared" si="526"/>
        <v/>
      </c>
      <c r="AF925" s="326" t="str">
        <f t="shared" si="527"/>
        <v/>
      </c>
      <c r="AG925" s="326" t="str">
        <f t="shared" si="528"/>
        <v/>
      </c>
      <c r="AH925" s="326" t="str">
        <f t="shared" si="529"/>
        <v/>
      </c>
      <c r="AI925" s="326" t="str">
        <f t="shared" si="530"/>
        <v/>
      </c>
      <c r="AJ925" s="326" t="str">
        <f t="shared" si="531"/>
        <v/>
      </c>
      <c r="AK925" s="335" t="str">
        <f t="shared" si="532"/>
        <v/>
      </c>
      <c r="AL925" s="41" t="str">
        <f t="shared" si="533"/>
        <v/>
      </c>
      <c r="AM925" s="8" t="e" cm="1">
        <f t="array" ref="AM925">Balance($B$8,$B$11,$B$12,$H$7,B925,AK925,AL925)</f>
        <v>#VALUE!</v>
      </c>
      <c r="AN925" s="8" t="e" cm="1">
        <f t="array" ref="AN925">getStorageByWaterLevel(B924)</f>
        <v>#VALUE!</v>
      </c>
    </row>
    <row r="926" spans="2:40" x14ac:dyDescent="0.25">
      <c r="B926" s="326" t="str">
        <f t="shared" si="511"/>
        <v/>
      </c>
      <c r="C926" s="326" t="str">
        <f t="shared" si="512"/>
        <v/>
      </c>
      <c r="D926" s="326" t="str">
        <f t="shared" si="513"/>
        <v/>
      </c>
      <c r="E926" s="326" t="str">
        <f t="shared" si="510"/>
        <v xml:space="preserve"> </v>
      </c>
      <c r="F926" s="326" t="str">
        <f t="shared" si="514"/>
        <v/>
      </c>
      <c r="G926" s="326" t="str">
        <f t="shared" si="515"/>
        <v/>
      </c>
      <c r="H926" s="311"/>
      <c r="I926" s="326" t="str">
        <f t="shared" si="516"/>
        <v/>
      </c>
      <c r="J926" s="326">
        <f t="shared" si="509"/>
        <v>42.18</v>
      </c>
      <c r="K926" s="333" t="str">
        <f t="shared" si="517"/>
        <v/>
      </c>
      <c r="L926" s="321" t="str">
        <f t="shared" si="518"/>
        <v/>
      </c>
      <c r="M926" s="321" t="str">
        <f t="shared" si="519"/>
        <v/>
      </c>
      <c r="N926" s="326" t="str">
        <f t="shared" si="520"/>
        <v/>
      </c>
      <c r="O926" s="326" t="str">
        <f t="shared" si="521"/>
        <v/>
      </c>
      <c r="P926" s="330"/>
      <c r="Q926" s="326"/>
      <c r="R926" s="276" t="str">
        <f>IF(H926&gt;0, rate1(1,$L$52,$L$51,$L$54,L926,$L$53,$L$50,P926),"")</f>
        <v/>
      </c>
      <c r="S926" s="321"/>
      <c r="T926" s="321"/>
      <c r="U926" s="326"/>
      <c r="V926" s="334"/>
      <c r="W926" s="326"/>
      <c r="X926" s="326"/>
      <c r="Y926" s="326"/>
      <c r="Z926" s="107" t="str">
        <f>IF(H926&gt;0, rate1(1,$L$52,$L$51,$L$54,U926,$L$53,$L$50,Y926),"")</f>
        <v/>
      </c>
      <c r="AA926" s="334" t="str">
        <f t="shared" si="522"/>
        <v/>
      </c>
      <c r="AB926" s="334" t="str">
        <f t="shared" si="523"/>
        <v/>
      </c>
      <c r="AC926" s="326" t="str">
        <f t="shared" si="524"/>
        <v/>
      </c>
      <c r="AD926" s="326" t="str">
        <f t="shared" si="525"/>
        <v/>
      </c>
      <c r="AE926" s="326" t="str">
        <f t="shared" si="526"/>
        <v/>
      </c>
      <c r="AF926" s="326" t="str">
        <f t="shared" si="527"/>
        <v/>
      </c>
      <c r="AG926" s="326" t="str">
        <f t="shared" si="528"/>
        <v/>
      </c>
      <c r="AH926" s="326" t="str">
        <f t="shared" si="529"/>
        <v/>
      </c>
      <c r="AI926" s="326" t="str">
        <f t="shared" si="530"/>
        <v/>
      </c>
      <c r="AJ926" s="326" t="str">
        <f t="shared" si="531"/>
        <v/>
      </c>
      <c r="AK926" s="335" t="str">
        <f t="shared" si="532"/>
        <v/>
      </c>
      <c r="AL926" s="41" t="str">
        <f t="shared" si="533"/>
        <v/>
      </c>
      <c r="AM926" s="8" t="e" cm="1">
        <f t="array" ref="AM926">Balance($B$8,$B$11,$B$12,$H$7,B926,AK926,AL926)</f>
        <v>#VALUE!</v>
      </c>
      <c r="AN926" s="8" t="e" cm="1">
        <f t="array" ref="AN926">getStorageByWaterLevel(B925)</f>
        <v>#VALUE!</v>
      </c>
    </row>
    <row r="927" spans="2:40" x14ac:dyDescent="0.25">
      <c r="B927" s="326" t="str">
        <f t="shared" si="511"/>
        <v/>
      </c>
      <c r="C927" s="326" t="str">
        <f t="shared" si="512"/>
        <v/>
      </c>
      <c r="D927" s="326" t="str">
        <f t="shared" si="513"/>
        <v/>
      </c>
      <c r="E927" s="326" t="str">
        <f t="shared" si="510"/>
        <v xml:space="preserve"> </v>
      </c>
      <c r="F927" s="326" t="str">
        <f t="shared" si="514"/>
        <v/>
      </c>
      <c r="G927" s="326" t="str">
        <f t="shared" si="515"/>
        <v/>
      </c>
      <c r="H927" s="311"/>
      <c r="I927" s="326" t="str">
        <f t="shared" si="516"/>
        <v/>
      </c>
      <c r="J927" s="326">
        <f t="shared" si="509"/>
        <v>42.18</v>
      </c>
      <c r="K927" s="333" t="str">
        <f t="shared" si="517"/>
        <v/>
      </c>
      <c r="L927" s="321" t="str">
        <f t="shared" si="518"/>
        <v/>
      </c>
      <c r="M927" s="321" t="str">
        <f t="shared" si="519"/>
        <v/>
      </c>
      <c r="N927" s="326" t="str">
        <f t="shared" si="520"/>
        <v/>
      </c>
      <c r="O927" s="326" t="str">
        <f t="shared" si="521"/>
        <v/>
      </c>
      <c r="P927" s="330"/>
      <c r="Q927" s="326"/>
      <c r="R927" s="276" t="str">
        <f>IF(H927&gt;0, rate1(1,$L$52,$L$51,$L$54,L927,$L$53,$L$50,P927),"")</f>
        <v/>
      </c>
      <c r="S927" s="321"/>
      <c r="T927" s="321"/>
      <c r="U927" s="326"/>
      <c r="V927" s="334"/>
      <c r="W927" s="326"/>
      <c r="X927" s="326"/>
      <c r="Y927" s="326"/>
      <c r="Z927" s="107" t="str">
        <f>IF(H927&gt;0, rate1(1,$L$52,$L$51,$L$54,U927,$L$53,$L$50,Y927),"")</f>
        <v/>
      </c>
      <c r="AA927" s="334" t="str">
        <f t="shared" si="522"/>
        <v/>
      </c>
      <c r="AB927" s="334" t="str">
        <f t="shared" si="523"/>
        <v/>
      </c>
      <c r="AC927" s="326" t="str">
        <f t="shared" si="524"/>
        <v/>
      </c>
      <c r="AD927" s="326" t="str">
        <f t="shared" si="525"/>
        <v/>
      </c>
      <c r="AE927" s="326" t="str">
        <f t="shared" si="526"/>
        <v/>
      </c>
      <c r="AF927" s="326" t="str">
        <f t="shared" si="527"/>
        <v/>
      </c>
      <c r="AG927" s="326" t="str">
        <f t="shared" si="528"/>
        <v/>
      </c>
      <c r="AH927" s="326" t="str">
        <f t="shared" si="529"/>
        <v/>
      </c>
      <c r="AI927" s="326" t="str">
        <f t="shared" si="530"/>
        <v/>
      </c>
      <c r="AJ927" s="326" t="str">
        <f t="shared" si="531"/>
        <v/>
      </c>
      <c r="AK927" s="335" t="str">
        <f t="shared" si="532"/>
        <v/>
      </c>
      <c r="AL927" s="41" t="str">
        <f t="shared" si="533"/>
        <v/>
      </c>
      <c r="AM927" s="8" t="e" cm="1">
        <f t="array" ref="AM927">Balance($B$8,$B$11,$B$12,$H$7,B927,AK927,AL927)</f>
        <v>#VALUE!</v>
      </c>
      <c r="AN927" s="8" t="e" cm="1">
        <f t="array" ref="AN927">getStorageByWaterLevel(B926)</f>
        <v>#VALUE!</v>
      </c>
    </row>
    <row r="928" spans="2:40" x14ac:dyDescent="0.25">
      <c r="B928" s="326" t="str">
        <f t="shared" si="511"/>
        <v/>
      </c>
      <c r="C928" s="326" t="str">
        <f t="shared" si="512"/>
        <v/>
      </c>
      <c r="D928" s="326" t="str">
        <f t="shared" si="513"/>
        <v/>
      </c>
      <c r="E928" s="326" t="str">
        <f t="shared" si="510"/>
        <v xml:space="preserve"> </v>
      </c>
      <c r="F928" s="326" t="str">
        <f t="shared" si="514"/>
        <v/>
      </c>
      <c r="G928" s="326" t="str">
        <f t="shared" si="515"/>
        <v/>
      </c>
      <c r="H928" s="311"/>
      <c r="I928" s="326" t="str">
        <f t="shared" si="516"/>
        <v/>
      </c>
      <c r="J928" s="326">
        <f t="shared" si="509"/>
        <v>42.18</v>
      </c>
      <c r="K928" s="333" t="str">
        <f t="shared" si="517"/>
        <v/>
      </c>
      <c r="L928" s="321" t="str">
        <f t="shared" si="518"/>
        <v/>
      </c>
      <c r="M928" s="321" t="str">
        <f t="shared" si="519"/>
        <v/>
      </c>
      <c r="N928" s="326" t="str">
        <f t="shared" si="520"/>
        <v/>
      </c>
      <c r="O928" s="326" t="str">
        <f t="shared" si="521"/>
        <v/>
      </c>
      <c r="P928" s="330"/>
      <c r="Q928" s="326"/>
      <c r="R928" s="276" t="str">
        <f>IF(H928&gt;0, rate1(1,$L$52,$L$51,$L$54,L928,$L$53,$L$50,P928),"")</f>
        <v/>
      </c>
      <c r="S928" s="321"/>
      <c r="T928" s="321"/>
      <c r="U928" s="326"/>
      <c r="V928" s="334"/>
      <c r="W928" s="326"/>
      <c r="X928" s="326"/>
      <c r="Y928" s="326"/>
      <c r="Z928" s="107" t="str">
        <f>IF(H928&gt;0, rate1(1,$L$52,$L$51,$L$54,U928,$L$53,$L$50,Y928),"")</f>
        <v/>
      </c>
      <c r="AA928" s="334" t="str">
        <f t="shared" si="522"/>
        <v/>
      </c>
      <c r="AB928" s="334" t="str">
        <f t="shared" si="523"/>
        <v/>
      </c>
      <c r="AC928" s="326" t="str">
        <f t="shared" si="524"/>
        <v/>
      </c>
      <c r="AD928" s="326" t="str">
        <f t="shared" si="525"/>
        <v/>
      </c>
      <c r="AE928" s="326" t="str">
        <f t="shared" si="526"/>
        <v/>
      </c>
      <c r="AF928" s="326" t="str">
        <f t="shared" si="527"/>
        <v/>
      </c>
      <c r="AG928" s="326" t="str">
        <f t="shared" si="528"/>
        <v/>
      </c>
      <c r="AH928" s="326" t="str">
        <f t="shared" si="529"/>
        <v/>
      </c>
      <c r="AI928" s="326" t="str">
        <f t="shared" si="530"/>
        <v/>
      </c>
      <c r="AJ928" s="326" t="str">
        <f t="shared" si="531"/>
        <v/>
      </c>
      <c r="AK928" s="335" t="str">
        <f t="shared" si="532"/>
        <v/>
      </c>
      <c r="AL928" s="41" t="str">
        <f t="shared" si="533"/>
        <v/>
      </c>
      <c r="AM928" s="8" t="e" cm="1">
        <f t="array" ref="AM928">Balance($B$8,$B$11,$B$12,$H$7,B928,AK928,AL928)</f>
        <v>#VALUE!</v>
      </c>
      <c r="AN928" s="8" t="e" cm="1">
        <f t="array" ref="AN928">getStorageByWaterLevel(B927)</f>
        <v>#VALUE!</v>
      </c>
    </row>
    <row r="929" spans="2:40" x14ac:dyDescent="0.25">
      <c r="B929" s="326" t="str">
        <f t="shared" si="511"/>
        <v/>
      </c>
      <c r="C929" s="326" t="str">
        <f t="shared" si="512"/>
        <v/>
      </c>
      <c r="D929" s="326" t="str">
        <f t="shared" si="513"/>
        <v/>
      </c>
      <c r="E929" s="326" t="str">
        <f t="shared" si="510"/>
        <v xml:space="preserve"> </v>
      </c>
      <c r="F929" s="326" t="str">
        <f t="shared" si="514"/>
        <v/>
      </c>
      <c r="G929" s="326" t="str">
        <f t="shared" si="515"/>
        <v/>
      </c>
      <c r="H929" s="311"/>
      <c r="I929" s="326" t="str">
        <f t="shared" si="516"/>
        <v/>
      </c>
      <c r="J929" s="326">
        <f t="shared" si="509"/>
        <v>42.18</v>
      </c>
      <c r="K929" s="333" t="str">
        <f t="shared" si="517"/>
        <v/>
      </c>
      <c r="L929" s="321" t="str">
        <f t="shared" si="518"/>
        <v/>
      </c>
      <c r="M929" s="321" t="str">
        <f t="shared" si="519"/>
        <v/>
      </c>
      <c r="N929" s="326" t="str">
        <f t="shared" si="520"/>
        <v/>
      </c>
      <c r="O929" s="326" t="str">
        <f t="shared" si="521"/>
        <v/>
      </c>
      <c r="P929" s="330"/>
      <c r="Q929" s="326"/>
      <c r="R929" s="276" t="str">
        <f>IF(H929&gt;0, rate1(1,$L$52,$L$51,$L$54,L929,$L$53,$L$50,P929),"")</f>
        <v/>
      </c>
      <c r="S929" s="321"/>
      <c r="T929" s="321"/>
      <c r="U929" s="326"/>
      <c r="V929" s="334"/>
      <c r="W929" s="326"/>
      <c r="X929" s="326"/>
      <c r="Y929" s="326"/>
      <c r="Z929" s="107" t="str">
        <f>IF(H929&gt;0, rate1(1,$L$52,$L$51,$L$54,U929,$L$53,$L$50,Y929),"")</f>
        <v/>
      </c>
      <c r="AA929" s="334" t="str">
        <f t="shared" si="522"/>
        <v/>
      </c>
      <c r="AB929" s="334" t="str">
        <f t="shared" si="523"/>
        <v/>
      </c>
      <c r="AC929" s="326" t="str">
        <f t="shared" si="524"/>
        <v/>
      </c>
      <c r="AD929" s="326" t="str">
        <f t="shared" si="525"/>
        <v/>
      </c>
      <c r="AE929" s="326" t="str">
        <f t="shared" si="526"/>
        <v/>
      </c>
      <c r="AF929" s="326" t="str">
        <f t="shared" si="527"/>
        <v/>
      </c>
      <c r="AG929" s="326" t="str">
        <f t="shared" si="528"/>
        <v/>
      </c>
      <c r="AH929" s="326" t="str">
        <f t="shared" si="529"/>
        <v/>
      </c>
      <c r="AI929" s="326" t="str">
        <f t="shared" si="530"/>
        <v/>
      </c>
      <c r="AJ929" s="326" t="str">
        <f t="shared" si="531"/>
        <v/>
      </c>
      <c r="AK929" s="335" t="str">
        <f t="shared" si="532"/>
        <v/>
      </c>
      <c r="AL929" s="41" t="str">
        <f t="shared" si="533"/>
        <v/>
      </c>
      <c r="AM929" s="8" t="e" cm="1">
        <f t="array" ref="AM929">Balance($B$8,$B$11,$B$12,$H$7,B929,AK929,AL929)</f>
        <v>#VALUE!</v>
      </c>
      <c r="AN929" s="8" t="e" cm="1">
        <f t="array" ref="AN929">getStorageByWaterLevel(B928)</f>
        <v>#VALUE!</v>
      </c>
    </row>
    <row r="930" spans="2:40" x14ac:dyDescent="0.25">
      <c r="B930" s="326" t="str">
        <f t="shared" si="511"/>
        <v/>
      </c>
      <c r="C930" s="326" t="str">
        <f t="shared" si="512"/>
        <v/>
      </c>
      <c r="D930" s="326" t="str">
        <f t="shared" si="513"/>
        <v/>
      </c>
      <c r="E930" s="326" t="str">
        <f t="shared" si="510"/>
        <v xml:space="preserve"> </v>
      </c>
      <c r="F930" s="326" t="str">
        <f t="shared" si="514"/>
        <v/>
      </c>
      <c r="G930" s="326" t="str">
        <f t="shared" si="515"/>
        <v/>
      </c>
      <c r="H930" s="311"/>
      <c r="I930" s="326" t="str">
        <f t="shared" si="516"/>
        <v/>
      </c>
      <c r="J930" s="326">
        <f t="shared" si="509"/>
        <v>42.18</v>
      </c>
      <c r="K930" s="333" t="str">
        <f t="shared" si="517"/>
        <v/>
      </c>
      <c r="L930" s="321" t="str">
        <f t="shared" si="518"/>
        <v/>
      </c>
      <c r="M930" s="321" t="str">
        <f t="shared" si="519"/>
        <v/>
      </c>
      <c r="N930" s="326" t="str">
        <f t="shared" si="520"/>
        <v/>
      </c>
      <c r="O930" s="326" t="str">
        <f t="shared" si="521"/>
        <v/>
      </c>
      <c r="P930" s="330"/>
      <c r="Q930" s="326"/>
      <c r="R930" s="276" t="str">
        <f>IF(H930&gt;0, rate1(1,$L$52,$L$51,$L$54,L930,$L$53,$L$50,P930),"")</f>
        <v/>
      </c>
      <c r="S930" s="321"/>
      <c r="T930" s="321"/>
      <c r="U930" s="326"/>
      <c r="V930" s="334"/>
      <c r="W930" s="326"/>
      <c r="X930" s="326"/>
      <c r="Y930" s="326"/>
      <c r="Z930" s="107" t="str">
        <f>IF(H930&gt;0, rate1(1,$L$52,$L$51,$L$54,U930,$L$53,$L$50,Y930),"")</f>
        <v/>
      </c>
      <c r="AA930" s="334" t="str">
        <f t="shared" si="522"/>
        <v/>
      </c>
      <c r="AB930" s="334" t="str">
        <f t="shared" si="523"/>
        <v/>
      </c>
      <c r="AC930" s="326" t="str">
        <f t="shared" si="524"/>
        <v/>
      </c>
      <c r="AD930" s="326" t="str">
        <f t="shared" si="525"/>
        <v/>
      </c>
      <c r="AE930" s="326" t="str">
        <f t="shared" si="526"/>
        <v/>
      </c>
      <c r="AF930" s="326" t="str">
        <f t="shared" si="527"/>
        <v/>
      </c>
      <c r="AG930" s="326" t="str">
        <f t="shared" si="528"/>
        <v/>
      </c>
      <c r="AH930" s="326" t="str">
        <f t="shared" si="529"/>
        <v/>
      </c>
      <c r="AI930" s="326" t="str">
        <f t="shared" si="530"/>
        <v/>
      </c>
      <c r="AJ930" s="326" t="str">
        <f t="shared" si="531"/>
        <v/>
      </c>
      <c r="AK930" s="335" t="str">
        <f t="shared" si="532"/>
        <v/>
      </c>
      <c r="AL930" s="41" t="str">
        <f t="shared" si="533"/>
        <v/>
      </c>
      <c r="AM930" s="8" t="e" cm="1">
        <f t="array" ref="AM930">Balance($B$8,$B$11,$B$12,$H$7,B930,AK930,AL930)</f>
        <v>#VALUE!</v>
      </c>
      <c r="AN930" s="8" t="e" cm="1">
        <f t="array" ref="AN930">getStorageByWaterLevel(B929)</f>
        <v>#VALUE!</v>
      </c>
    </row>
    <row r="931" spans="2:40" x14ac:dyDescent="0.25">
      <c r="B931" s="326" t="str">
        <f t="shared" si="511"/>
        <v/>
      </c>
      <c r="C931" s="326" t="str">
        <f t="shared" si="512"/>
        <v/>
      </c>
      <c r="D931" s="326" t="str">
        <f t="shared" si="513"/>
        <v/>
      </c>
      <c r="E931" s="326" t="str">
        <f t="shared" si="510"/>
        <v xml:space="preserve"> </v>
      </c>
      <c r="F931" s="326" t="str">
        <f t="shared" si="514"/>
        <v/>
      </c>
      <c r="G931" s="326" t="str">
        <f t="shared" si="515"/>
        <v/>
      </c>
      <c r="H931" s="311"/>
      <c r="I931" s="326" t="str">
        <f t="shared" si="516"/>
        <v/>
      </c>
      <c r="J931" s="326">
        <f t="shared" si="509"/>
        <v>42.18</v>
      </c>
      <c r="K931" s="333" t="str">
        <f t="shared" si="517"/>
        <v/>
      </c>
      <c r="L931" s="321" t="str">
        <f t="shared" si="518"/>
        <v/>
      </c>
      <c r="M931" s="321" t="str">
        <f t="shared" si="519"/>
        <v/>
      </c>
      <c r="N931" s="326" t="str">
        <f t="shared" si="520"/>
        <v/>
      </c>
      <c r="O931" s="326" t="str">
        <f t="shared" si="521"/>
        <v/>
      </c>
      <c r="P931" s="330"/>
      <c r="Q931" s="326"/>
      <c r="R931" s="276" t="str">
        <f>IF(H931&gt;0, rate1(1,$L$52,$L$51,$L$54,L931,$L$53,$L$50,P931),"")</f>
        <v/>
      </c>
      <c r="S931" s="321"/>
      <c r="T931" s="321"/>
      <c r="U931" s="326"/>
      <c r="V931" s="334"/>
      <c r="W931" s="326"/>
      <c r="X931" s="326"/>
      <c r="Y931" s="326"/>
      <c r="Z931" s="107" t="str">
        <f>IF(H931&gt;0, rate1(1,$L$52,$L$51,$L$54,U931,$L$53,$L$50,Y931),"")</f>
        <v/>
      </c>
      <c r="AA931" s="334" t="str">
        <f t="shared" si="522"/>
        <v/>
      </c>
      <c r="AB931" s="334" t="str">
        <f t="shared" si="523"/>
        <v/>
      </c>
      <c r="AC931" s="326" t="str">
        <f t="shared" si="524"/>
        <v/>
      </c>
      <c r="AD931" s="326" t="str">
        <f t="shared" si="525"/>
        <v/>
      </c>
      <c r="AE931" s="326" t="str">
        <f t="shared" si="526"/>
        <v/>
      </c>
      <c r="AF931" s="326" t="str">
        <f t="shared" si="527"/>
        <v/>
      </c>
      <c r="AG931" s="326" t="str">
        <f t="shared" si="528"/>
        <v/>
      </c>
      <c r="AH931" s="326" t="str">
        <f t="shared" si="529"/>
        <v/>
      </c>
      <c r="AI931" s="326" t="str">
        <f t="shared" si="530"/>
        <v/>
      </c>
      <c r="AJ931" s="326" t="str">
        <f t="shared" si="531"/>
        <v/>
      </c>
      <c r="AK931" s="335" t="str">
        <f t="shared" si="532"/>
        <v/>
      </c>
      <c r="AL931" s="41" t="str">
        <f t="shared" si="533"/>
        <v/>
      </c>
      <c r="AM931" s="8" t="e" cm="1">
        <f t="array" ref="AM931">Balance($B$8,$B$11,$B$12,$H$7,B931,AK931,AL931)</f>
        <v>#VALUE!</v>
      </c>
      <c r="AN931" s="8" t="e" cm="1">
        <f t="array" ref="AN931">getStorageByWaterLevel(B930)</f>
        <v>#VALUE!</v>
      </c>
    </row>
    <row r="932" spans="2:40" x14ac:dyDescent="0.25">
      <c r="B932" s="326" t="str">
        <f t="shared" si="511"/>
        <v/>
      </c>
      <c r="C932" s="326" t="str">
        <f t="shared" si="512"/>
        <v/>
      </c>
      <c r="D932" s="326" t="str">
        <f t="shared" si="513"/>
        <v/>
      </c>
      <c r="E932" s="326" t="str">
        <f t="shared" si="510"/>
        <v xml:space="preserve"> </v>
      </c>
      <c r="F932" s="326" t="str">
        <f t="shared" si="514"/>
        <v/>
      </c>
      <c r="G932" s="326" t="str">
        <f t="shared" si="515"/>
        <v/>
      </c>
      <c r="H932" s="311"/>
      <c r="I932" s="326" t="str">
        <f t="shared" si="516"/>
        <v/>
      </c>
      <c r="J932" s="326">
        <f t="shared" si="509"/>
        <v>42.18</v>
      </c>
      <c r="K932" s="333" t="str">
        <f t="shared" si="517"/>
        <v/>
      </c>
      <c r="L932" s="321" t="str">
        <f t="shared" si="518"/>
        <v/>
      </c>
      <c r="M932" s="321" t="str">
        <f t="shared" si="519"/>
        <v/>
      </c>
      <c r="N932" s="326" t="str">
        <f t="shared" si="520"/>
        <v/>
      </c>
      <c r="O932" s="326" t="str">
        <f t="shared" si="521"/>
        <v/>
      </c>
      <c r="P932" s="330"/>
      <c r="Q932" s="326"/>
      <c r="R932" s="276" t="str">
        <f>IF(H932&gt;0, rate1(1,$L$52,$L$51,$L$54,L932,$L$53,$L$50,P932),"")</f>
        <v/>
      </c>
      <c r="S932" s="321"/>
      <c r="T932" s="321"/>
      <c r="U932" s="326"/>
      <c r="V932" s="334"/>
      <c r="W932" s="326"/>
      <c r="X932" s="326"/>
      <c r="Y932" s="326"/>
      <c r="Z932" s="107" t="str">
        <f>IF(H932&gt;0, rate1(1,$L$52,$L$51,$L$54,U932,$L$53,$L$50,Y932),"")</f>
        <v/>
      </c>
      <c r="AA932" s="334" t="str">
        <f t="shared" si="522"/>
        <v/>
      </c>
      <c r="AB932" s="334" t="str">
        <f t="shared" si="523"/>
        <v/>
      </c>
      <c r="AC932" s="326" t="str">
        <f t="shared" si="524"/>
        <v/>
      </c>
      <c r="AD932" s="326" t="str">
        <f t="shared" si="525"/>
        <v/>
      </c>
      <c r="AE932" s="326" t="str">
        <f t="shared" si="526"/>
        <v/>
      </c>
      <c r="AF932" s="326" t="str">
        <f t="shared" si="527"/>
        <v/>
      </c>
      <c r="AG932" s="326" t="str">
        <f t="shared" si="528"/>
        <v/>
      </c>
      <c r="AH932" s="326" t="str">
        <f t="shared" si="529"/>
        <v/>
      </c>
      <c r="AI932" s="326" t="str">
        <f t="shared" si="530"/>
        <v/>
      </c>
      <c r="AJ932" s="326" t="str">
        <f t="shared" si="531"/>
        <v/>
      </c>
      <c r="AK932" s="335" t="str">
        <f t="shared" si="532"/>
        <v/>
      </c>
      <c r="AL932" s="41" t="str">
        <f t="shared" si="533"/>
        <v/>
      </c>
      <c r="AM932" s="8" t="e" cm="1">
        <f t="array" ref="AM932">Balance($B$8,$B$11,$B$12,$H$7,B932,AK932,AL932)</f>
        <v>#VALUE!</v>
      </c>
      <c r="AN932" s="8" t="e" cm="1">
        <f t="array" ref="AN932">getStorageByWaterLevel(B931)</f>
        <v>#VALUE!</v>
      </c>
    </row>
    <row r="933" spans="2:40" x14ac:dyDescent="0.25">
      <c r="B933" s="326" t="str">
        <f t="shared" si="511"/>
        <v/>
      </c>
      <c r="C933" s="326" t="str">
        <f t="shared" si="512"/>
        <v/>
      </c>
      <c r="D933" s="326" t="str">
        <f t="shared" si="513"/>
        <v/>
      </c>
      <c r="E933" s="326" t="str">
        <f t="shared" si="510"/>
        <v xml:space="preserve"> </v>
      </c>
      <c r="F933" s="326" t="str">
        <f t="shared" si="514"/>
        <v/>
      </c>
      <c r="G933" s="326" t="str">
        <f t="shared" si="515"/>
        <v/>
      </c>
      <c r="H933" s="311"/>
      <c r="I933" s="326" t="str">
        <f t="shared" si="516"/>
        <v/>
      </c>
      <c r="J933" s="326">
        <f t="shared" si="509"/>
        <v>42.18</v>
      </c>
      <c r="K933" s="333" t="str">
        <f t="shared" si="517"/>
        <v/>
      </c>
      <c r="L933" s="321" t="str">
        <f t="shared" si="518"/>
        <v/>
      </c>
      <c r="M933" s="321" t="str">
        <f t="shared" si="519"/>
        <v/>
      </c>
      <c r="N933" s="326" t="str">
        <f t="shared" si="520"/>
        <v/>
      </c>
      <c r="O933" s="326" t="str">
        <f t="shared" si="521"/>
        <v/>
      </c>
      <c r="P933" s="330"/>
      <c r="Q933" s="326"/>
      <c r="R933" s="276" t="str">
        <f>IF(H933&gt;0, rate1(1,$L$52,$L$51,$L$54,L933,$L$53,$L$50,P933),"")</f>
        <v/>
      </c>
      <c r="S933" s="321"/>
      <c r="T933" s="321"/>
      <c r="U933" s="326"/>
      <c r="V933" s="334"/>
      <c r="W933" s="326"/>
      <c r="X933" s="326"/>
      <c r="Y933" s="326"/>
      <c r="Z933" s="107" t="str">
        <f>IF(H933&gt;0, rate1(1,$L$52,$L$51,$L$54,U933,$L$53,$L$50,Y933),"")</f>
        <v/>
      </c>
      <c r="AA933" s="334" t="str">
        <f t="shared" si="522"/>
        <v/>
      </c>
      <c r="AB933" s="334" t="str">
        <f t="shared" si="523"/>
        <v/>
      </c>
      <c r="AC933" s="326" t="str">
        <f t="shared" si="524"/>
        <v/>
      </c>
      <c r="AD933" s="326" t="str">
        <f t="shared" si="525"/>
        <v/>
      </c>
      <c r="AE933" s="326" t="str">
        <f t="shared" si="526"/>
        <v/>
      </c>
      <c r="AF933" s="326" t="str">
        <f t="shared" si="527"/>
        <v/>
      </c>
      <c r="AG933" s="326" t="str">
        <f t="shared" si="528"/>
        <v/>
      </c>
      <c r="AH933" s="326" t="str">
        <f t="shared" si="529"/>
        <v/>
      </c>
      <c r="AI933" s="326" t="str">
        <f t="shared" si="530"/>
        <v/>
      </c>
      <c r="AJ933" s="326" t="str">
        <f t="shared" si="531"/>
        <v/>
      </c>
      <c r="AK933" s="335" t="str">
        <f t="shared" si="532"/>
        <v/>
      </c>
      <c r="AL933" s="41" t="str">
        <f t="shared" si="533"/>
        <v/>
      </c>
      <c r="AM933" s="8" t="e" cm="1">
        <f t="array" ref="AM933">Balance($B$8,$B$11,$B$12,$H$7,B933,AK933,AL933)</f>
        <v>#VALUE!</v>
      </c>
      <c r="AN933" s="8" t="e" cm="1">
        <f t="array" ref="AN933">getStorageByWaterLevel(B932)</f>
        <v>#VALUE!</v>
      </c>
    </row>
    <row r="934" spans="2:40" x14ac:dyDescent="0.25">
      <c r="B934" s="326" t="str">
        <f t="shared" si="511"/>
        <v/>
      </c>
      <c r="C934" s="326" t="str">
        <f t="shared" si="512"/>
        <v/>
      </c>
      <c r="D934" s="326" t="str">
        <f t="shared" si="513"/>
        <v/>
      </c>
      <c r="E934" s="326" t="str">
        <f t="shared" si="510"/>
        <v xml:space="preserve"> </v>
      </c>
      <c r="F934" s="326" t="str">
        <f t="shared" si="514"/>
        <v/>
      </c>
      <c r="G934" s="326" t="str">
        <f t="shared" si="515"/>
        <v/>
      </c>
      <c r="H934" s="311"/>
      <c r="I934" s="326" t="str">
        <f t="shared" si="516"/>
        <v/>
      </c>
      <c r="J934" s="326">
        <f t="shared" si="509"/>
        <v>42.18</v>
      </c>
      <c r="K934" s="333" t="str">
        <f t="shared" si="517"/>
        <v/>
      </c>
      <c r="L934" s="321" t="str">
        <f t="shared" si="518"/>
        <v/>
      </c>
      <c r="M934" s="321" t="str">
        <f t="shared" si="519"/>
        <v/>
      </c>
      <c r="N934" s="326" t="str">
        <f t="shared" si="520"/>
        <v/>
      </c>
      <c r="O934" s="326" t="str">
        <f t="shared" si="521"/>
        <v/>
      </c>
      <c r="P934" s="330"/>
      <c r="Q934" s="326"/>
      <c r="R934" s="276" t="str">
        <f>IF(H934&gt;0, rate1(1,$L$52,$L$51,$L$54,L934,$L$53,$L$50,P934),"")</f>
        <v/>
      </c>
      <c r="S934" s="321"/>
      <c r="T934" s="321"/>
      <c r="U934" s="326"/>
      <c r="V934" s="334"/>
      <c r="W934" s="326"/>
      <c r="X934" s="326"/>
      <c r="Y934" s="326"/>
      <c r="Z934" s="107" t="str">
        <f>IF(H934&gt;0, rate1(1,$L$52,$L$51,$L$54,U934,$L$53,$L$50,Y934),"")</f>
        <v/>
      </c>
      <c r="AA934" s="334" t="str">
        <f t="shared" si="522"/>
        <v/>
      </c>
      <c r="AB934" s="334" t="str">
        <f t="shared" si="523"/>
        <v/>
      </c>
      <c r="AC934" s="326" t="str">
        <f t="shared" si="524"/>
        <v/>
      </c>
      <c r="AD934" s="326" t="str">
        <f t="shared" si="525"/>
        <v/>
      </c>
      <c r="AE934" s="326" t="str">
        <f t="shared" si="526"/>
        <v/>
      </c>
      <c r="AF934" s="326" t="str">
        <f t="shared" si="527"/>
        <v/>
      </c>
      <c r="AG934" s="326" t="str">
        <f t="shared" si="528"/>
        <v/>
      </c>
      <c r="AH934" s="326" t="str">
        <f t="shared" si="529"/>
        <v/>
      </c>
      <c r="AI934" s="326" t="str">
        <f t="shared" si="530"/>
        <v/>
      </c>
      <c r="AJ934" s="326" t="str">
        <f t="shared" si="531"/>
        <v/>
      </c>
      <c r="AK934" s="335" t="str">
        <f t="shared" si="532"/>
        <v/>
      </c>
      <c r="AL934" s="41" t="str">
        <f t="shared" si="533"/>
        <v/>
      </c>
      <c r="AM934" s="8" t="e" cm="1">
        <f t="array" ref="AM934">Balance($B$8,$B$11,$B$12,$H$7,B934,AK934,AL934)</f>
        <v>#VALUE!</v>
      </c>
      <c r="AN934" s="8" t="e" cm="1">
        <f t="array" ref="AN934">getStorageByWaterLevel(B933)</f>
        <v>#VALUE!</v>
      </c>
    </row>
    <row r="935" spans="2:40" x14ac:dyDescent="0.25">
      <c r="B935" s="326" t="str">
        <f t="shared" si="511"/>
        <v/>
      </c>
      <c r="C935" s="326" t="str">
        <f t="shared" si="512"/>
        <v/>
      </c>
      <c r="D935" s="326" t="str">
        <f t="shared" si="513"/>
        <v/>
      </c>
      <c r="E935" s="326" t="str">
        <f t="shared" si="510"/>
        <v xml:space="preserve"> </v>
      </c>
      <c r="F935" s="326" t="str">
        <f t="shared" si="514"/>
        <v/>
      </c>
      <c r="G935" s="326" t="str">
        <f t="shared" si="515"/>
        <v/>
      </c>
      <c r="H935" s="311"/>
      <c r="I935" s="326" t="str">
        <f t="shared" si="516"/>
        <v/>
      </c>
      <c r="J935" s="326">
        <f t="shared" si="509"/>
        <v>42.18</v>
      </c>
      <c r="K935" s="333" t="str">
        <f t="shared" si="517"/>
        <v/>
      </c>
      <c r="L935" s="321" t="str">
        <f t="shared" si="518"/>
        <v/>
      </c>
      <c r="M935" s="321" t="str">
        <f t="shared" si="519"/>
        <v/>
      </c>
      <c r="N935" s="326" t="str">
        <f t="shared" si="520"/>
        <v/>
      </c>
      <c r="O935" s="326" t="str">
        <f t="shared" si="521"/>
        <v/>
      </c>
      <c r="P935" s="330"/>
      <c r="Q935" s="326"/>
      <c r="R935" s="276" t="str">
        <f>IF(H935&gt;0, rate1(1,$L$52,$L$51,$L$54,L935,$L$53,$L$50,P935),"")</f>
        <v/>
      </c>
      <c r="S935" s="321"/>
      <c r="T935" s="321"/>
      <c r="U935" s="326"/>
      <c r="V935" s="334"/>
      <c r="W935" s="326"/>
      <c r="X935" s="326"/>
      <c r="Y935" s="326"/>
      <c r="Z935" s="107" t="str">
        <f>IF(H935&gt;0, rate1(1,$L$52,$L$51,$L$54,U935,$L$53,$L$50,Y935),"")</f>
        <v/>
      </c>
      <c r="AA935" s="334" t="str">
        <f t="shared" si="522"/>
        <v/>
      </c>
      <c r="AB935" s="334" t="str">
        <f t="shared" si="523"/>
        <v/>
      </c>
      <c r="AC935" s="326" t="str">
        <f t="shared" si="524"/>
        <v/>
      </c>
      <c r="AD935" s="326" t="str">
        <f t="shared" si="525"/>
        <v/>
      </c>
      <c r="AE935" s="326" t="str">
        <f t="shared" si="526"/>
        <v/>
      </c>
      <c r="AF935" s="326" t="str">
        <f t="shared" si="527"/>
        <v/>
      </c>
      <c r="AG935" s="326" t="str">
        <f t="shared" si="528"/>
        <v/>
      </c>
      <c r="AH935" s="326" t="str">
        <f t="shared" si="529"/>
        <v/>
      </c>
      <c r="AI935" s="326" t="str">
        <f t="shared" si="530"/>
        <v/>
      </c>
      <c r="AJ935" s="326" t="str">
        <f t="shared" si="531"/>
        <v/>
      </c>
      <c r="AK935" s="335" t="str">
        <f t="shared" si="532"/>
        <v/>
      </c>
      <c r="AL935" s="41" t="str">
        <f t="shared" si="533"/>
        <v/>
      </c>
      <c r="AM935" s="8" t="e" cm="1">
        <f t="array" ref="AM935">Balance($B$8,$B$11,$B$12,$H$7,B935,AK935,AL935)</f>
        <v>#VALUE!</v>
      </c>
      <c r="AN935" s="8" t="e" cm="1">
        <f t="array" ref="AN935">getStorageByWaterLevel(B934)</f>
        <v>#VALUE!</v>
      </c>
    </row>
    <row r="936" spans="2:40" x14ac:dyDescent="0.25">
      <c r="B936" s="326" t="str">
        <f t="shared" si="511"/>
        <v/>
      </c>
      <c r="C936" s="326" t="str">
        <f t="shared" si="512"/>
        <v/>
      </c>
      <c r="D936" s="326" t="str">
        <f t="shared" si="513"/>
        <v/>
      </c>
      <c r="E936" s="326" t="str">
        <f t="shared" si="510"/>
        <v xml:space="preserve"> </v>
      </c>
      <c r="F936" s="326" t="str">
        <f t="shared" si="514"/>
        <v/>
      </c>
      <c r="G936" s="326" t="str">
        <f t="shared" si="515"/>
        <v/>
      </c>
      <c r="H936" s="311"/>
      <c r="I936" s="326" t="str">
        <f t="shared" si="516"/>
        <v/>
      </c>
      <c r="J936" s="326">
        <f t="shared" si="509"/>
        <v>42.18</v>
      </c>
      <c r="K936" s="333" t="str">
        <f t="shared" si="517"/>
        <v/>
      </c>
      <c r="L936" s="321" t="str">
        <f t="shared" si="518"/>
        <v/>
      </c>
      <c r="M936" s="321" t="str">
        <f t="shared" si="519"/>
        <v/>
      </c>
      <c r="N936" s="326" t="str">
        <f t="shared" si="520"/>
        <v/>
      </c>
      <c r="O936" s="326" t="str">
        <f t="shared" si="521"/>
        <v/>
      </c>
      <c r="P936" s="330"/>
      <c r="Q936" s="326"/>
      <c r="R936" s="276" t="str">
        <f>IF(H936&gt;0, rate1(1,$L$52,$L$51,$L$54,L936,$L$53,$L$50,P936),"")</f>
        <v/>
      </c>
      <c r="S936" s="321"/>
      <c r="T936" s="321"/>
      <c r="U936" s="326"/>
      <c r="V936" s="334"/>
      <c r="W936" s="326"/>
      <c r="X936" s="326"/>
      <c r="Y936" s="326"/>
      <c r="Z936" s="107" t="str">
        <f>IF(H936&gt;0, rate1(1,$L$52,$L$51,$L$54,U936,$L$53,$L$50,Y936),"")</f>
        <v/>
      </c>
      <c r="AA936" s="334" t="str">
        <f t="shared" si="522"/>
        <v/>
      </c>
      <c r="AB936" s="334" t="str">
        <f t="shared" si="523"/>
        <v/>
      </c>
      <c r="AC936" s="326" t="str">
        <f t="shared" si="524"/>
        <v/>
      </c>
      <c r="AD936" s="326" t="str">
        <f t="shared" si="525"/>
        <v/>
      </c>
      <c r="AE936" s="326" t="str">
        <f t="shared" si="526"/>
        <v/>
      </c>
      <c r="AF936" s="326" t="str">
        <f t="shared" si="527"/>
        <v/>
      </c>
      <c r="AG936" s="326" t="str">
        <f t="shared" si="528"/>
        <v/>
      </c>
      <c r="AH936" s="326" t="str">
        <f t="shared" si="529"/>
        <v/>
      </c>
      <c r="AI936" s="326" t="str">
        <f t="shared" si="530"/>
        <v/>
      </c>
      <c r="AJ936" s="326" t="str">
        <f t="shared" si="531"/>
        <v/>
      </c>
      <c r="AK936" s="335" t="str">
        <f t="shared" si="532"/>
        <v/>
      </c>
      <c r="AL936" s="41" t="str">
        <f t="shared" si="533"/>
        <v/>
      </c>
      <c r="AM936" s="8" t="e" cm="1">
        <f t="array" ref="AM936">Balance($B$8,$B$11,$B$12,$H$7,B936,AK936,AL936)</f>
        <v>#VALUE!</v>
      </c>
      <c r="AN936" s="8" t="e" cm="1">
        <f t="array" ref="AN936">getStorageByWaterLevel(B935)</f>
        <v>#VALUE!</v>
      </c>
    </row>
    <row r="937" spans="2:40" x14ac:dyDescent="0.25">
      <c r="B937" s="326" t="str">
        <f t="shared" si="511"/>
        <v/>
      </c>
      <c r="C937" s="326" t="str">
        <f t="shared" si="512"/>
        <v/>
      </c>
      <c r="D937" s="326" t="str">
        <f t="shared" si="513"/>
        <v/>
      </c>
      <c r="E937" s="326" t="str">
        <f t="shared" si="510"/>
        <v xml:space="preserve"> </v>
      </c>
      <c r="F937" s="326" t="str">
        <f t="shared" si="514"/>
        <v/>
      </c>
      <c r="G937" s="326" t="str">
        <f t="shared" si="515"/>
        <v/>
      </c>
      <c r="H937" s="311"/>
      <c r="I937" s="326" t="str">
        <f t="shared" si="516"/>
        <v/>
      </c>
      <c r="J937" s="326">
        <f t="shared" si="509"/>
        <v>42.18</v>
      </c>
      <c r="K937" s="333" t="str">
        <f t="shared" si="517"/>
        <v/>
      </c>
      <c r="L937" s="321" t="str">
        <f t="shared" si="518"/>
        <v/>
      </c>
      <c r="M937" s="321" t="str">
        <f t="shared" si="519"/>
        <v/>
      </c>
      <c r="N937" s="326" t="str">
        <f t="shared" si="520"/>
        <v/>
      </c>
      <c r="O937" s="326" t="str">
        <f t="shared" si="521"/>
        <v/>
      </c>
      <c r="P937" s="330"/>
      <c r="Q937" s="326"/>
      <c r="R937" s="276" t="str">
        <f>IF(H937&gt;0, rate1(1,$L$52,$L$51,$L$54,L937,$L$53,$L$50,P937),"")</f>
        <v/>
      </c>
      <c r="S937" s="321"/>
      <c r="T937" s="321"/>
      <c r="U937" s="326"/>
      <c r="V937" s="334"/>
      <c r="W937" s="326"/>
      <c r="X937" s="326"/>
      <c r="Y937" s="326"/>
      <c r="Z937" s="107" t="str">
        <f>IF(H937&gt;0, rate1(1,$L$52,$L$51,$L$54,U937,$L$53,$L$50,Y937),"")</f>
        <v/>
      </c>
      <c r="AA937" s="334" t="str">
        <f t="shared" si="522"/>
        <v/>
      </c>
      <c r="AB937" s="334" t="str">
        <f t="shared" si="523"/>
        <v/>
      </c>
      <c r="AC937" s="326" t="str">
        <f t="shared" si="524"/>
        <v/>
      </c>
      <c r="AD937" s="326" t="str">
        <f t="shared" si="525"/>
        <v/>
      </c>
      <c r="AE937" s="326" t="str">
        <f t="shared" si="526"/>
        <v/>
      </c>
      <c r="AF937" s="326" t="str">
        <f t="shared" si="527"/>
        <v/>
      </c>
      <c r="AG937" s="326" t="str">
        <f t="shared" si="528"/>
        <v/>
      </c>
      <c r="AH937" s="326" t="str">
        <f t="shared" si="529"/>
        <v/>
      </c>
      <c r="AI937" s="326" t="str">
        <f t="shared" si="530"/>
        <v/>
      </c>
      <c r="AJ937" s="326" t="str">
        <f t="shared" si="531"/>
        <v/>
      </c>
      <c r="AK937" s="335" t="str">
        <f t="shared" si="532"/>
        <v/>
      </c>
      <c r="AL937" s="41" t="str">
        <f t="shared" si="533"/>
        <v/>
      </c>
      <c r="AM937" s="8" t="e" cm="1">
        <f t="array" ref="AM937">Balance($B$8,$B$11,$B$12,$H$7,B937,AK937,AL937)</f>
        <v>#VALUE!</v>
      </c>
      <c r="AN937" s="8" t="e" cm="1">
        <f t="array" ref="AN937">getStorageByWaterLevel(B936)</f>
        <v>#VALUE!</v>
      </c>
    </row>
    <row r="938" spans="2:40" x14ac:dyDescent="0.25">
      <c r="B938" s="326" t="str">
        <f t="shared" si="511"/>
        <v/>
      </c>
      <c r="C938" s="326" t="str">
        <f t="shared" si="512"/>
        <v/>
      </c>
      <c r="D938" s="326" t="str">
        <f t="shared" si="513"/>
        <v/>
      </c>
      <c r="E938" s="326" t="str">
        <f t="shared" si="510"/>
        <v xml:space="preserve"> </v>
      </c>
      <c r="F938" s="326" t="str">
        <f t="shared" si="514"/>
        <v/>
      </c>
      <c r="G938" s="326" t="str">
        <f t="shared" si="515"/>
        <v/>
      </c>
      <c r="H938" s="311"/>
      <c r="I938" s="326" t="str">
        <f t="shared" si="516"/>
        <v/>
      </c>
      <c r="J938" s="326">
        <f t="shared" si="509"/>
        <v>42.18</v>
      </c>
      <c r="K938" s="333" t="str">
        <f t="shared" si="517"/>
        <v/>
      </c>
      <c r="L938" s="321" t="str">
        <f t="shared" si="518"/>
        <v/>
      </c>
      <c r="M938" s="321" t="str">
        <f t="shared" si="519"/>
        <v/>
      </c>
      <c r="N938" s="326" t="str">
        <f t="shared" si="520"/>
        <v/>
      </c>
      <c r="O938" s="326" t="str">
        <f t="shared" si="521"/>
        <v/>
      </c>
      <c r="P938" s="330"/>
      <c r="Q938" s="326"/>
      <c r="R938" s="276" t="str">
        <f>IF(H938&gt;0, rate1(1,$L$52,$L$51,$L$54,L938,$L$53,$L$50,P938),"")</f>
        <v/>
      </c>
      <c r="S938" s="321"/>
      <c r="T938" s="321"/>
      <c r="U938" s="326"/>
      <c r="V938" s="334"/>
      <c r="W938" s="326"/>
      <c r="X938" s="326"/>
      <c r="Y938" s="326"/>
      <c r="Z938" s="107" t="str">
        <f>IF(H938&gt;0, rate1(1,$L$52,$L$51,$L$54,U938,$L$53,$L$50,Y938),"")</f>
        <v/>
      </c>
      <c r="AA938" s="334" t="str">
        <f t="shared" si="522"/>
        <v/>
      </c>
      <c r="AB938" s="334" t="str">
        <f t="shared" si="523"/>
        <v/>
      </c>
      <c r="AC938" s="326" t="str">
        <f t="shared" si="524"/>
        <v/>
      </c>
      <c r="AD938" s="326" t="str">
        <f t="shared" si="525"/>
        <v/>
      </c>
      <c r="AE938" s="326" t="str">
        <f t="shared" si="526"/>
        <v/>
      </c>
      <c r="AF938" s="326" t="str">
        <f t="shared" si="527"/>
        <v/>
      </c>
      <c r="AG938" s="326" t="str">
        <f t="shared" si="528"/>
        <v/>
      </c>
      <c r="AH938" s="326" t="str">
        <f t="shared" si="529"/>
        <v/>
      </c>
      <c r="AI938" s="326" t="str">
        <f t="shared" si="530"/>
        <v/>
      </c>
      <c r="AJ938" s="326" t="str">
        <f t="shared" si="531"/>
        <v/>
      </c>
      <c r="AK938" s="335" t="str">
        <f t="shared" si="532"/>
        <v/>
      </c>
      <c r="AL938" s="41" t="str">
        <f t="shared" si="533"/>
        <v/>
      </c>
      <c r="AM938" s="8" t="e" cm="1">
        <f t="array" ref="AM938">Balance($B$8,$B$11,$B$12,$H$7,B938,AK938,AL938)</f>
        <v>#VALUE!</v>
      </c>
      <c r="AN938" s="8" t="e" cm="1">
        <f t="array" ref="AN938">getStorageByWaterLevel(B937)</f>
        <v>#VALUE!</v>
      </c>
    </row>
    <row r="939" spans="2:40" x14ac:dyDescent="0.25">
      <c r="B939" s="326" t="str">
        <f t="shared" si="511"/>
        <v/>
      </c>
      <c r="C939" s="326" t="str">
        <f t="shared" si="512"/>
        <v/>
      </c>
      <c r="D939" s="326" t="str">
        <f t="shared" si="513"/>
        <v/>
      </c>
      <c r="E939" s="326" t="str">
        <f t="shared" si="510"/>
        <v xml:space="preserve"> </v>
      </c>
      <c r="F939" s="326" t="str">
        <f t="shared" si="514"/>
        <v/>
      </c>
      <c r="G939" s="326" t="str">
        <f t="shared" si="515"/>
        <v/>
      </c>
      <c r="H939" s="311"/>
      <c r="I939" s="326" t="str">
        <f t="shared" si="516"/>
        <v/>
      </c>
      <c r="J939" s="326">
        <f t="shared" si="509"/>
        <v>42.18</v>
      </c>
      <c r="K939" s="333" t="str">
        <f t="shared" si="517"/>
        <v/>
      </c>
      <c r="L939" s="321" t="str">
        <f t="shared" si="518"/>
        <v/>
      </c>
      <c r="M939" s="321" t="str">
        <f t="shared" si="519"/>
        <v/>
      </c>
      <c r="N939" s="326" t="str">
        <f t="shared" si="520"/>
        <v/>
      </c>
      <c r="O939" s="326" t="str">
        <f t="shared" si="521"/>
        <v/>
      </c>
      <c r="P939" s="330"/>
      <c r="Q939" s="326"/>
      <c r="R939" s="276" t="str">
        <f>IF(H939&gt;0, rate1(1,$L$52,$L$51,$L$54,L939,$L$53,$L$50,P939),"")</f>
        <v/>
      </c>
      <c r="S939" s="321"/>
      <c r="T939" s="321"/>
      <c r="U939" s="326"/>
      <c r="V939" s="334"/>
      <c r="W939" s="326"/>
      <c r="X939" s="326"/>
      <c r="Y939" s="326"/>
      <c r="Z939" s="107" t="str">
        <f>IF(H939&gt;0, rate1(1,$L$52,$L$51,$L$54,U939,$L$53,$L$50,Y939),"")</f>
        <v/>
      </c>
      <c r="AA939" s="334" t="str">
        <f t="shared" si="522"/>
        <v/>
      </c>
      <c r="AB939" s="334" t="str">
        <f t="shared" si="523"/>
        <v/>
      </c>
      <c r="AC939" s="326" t="str">
        <f t="shared" si="524"/>
        <v/>
      </c>
      <c r="AD939" s="326" t="str">
        <f t="shared" si="525"/>
        <v/>
      </c>
      <c r="AE939" s="326" t="str">
        <f t="shared" si="526"/>
        <v/>
      </c>
      <c r="AF939" s="326" t="str">
        <f t="shared" si="527"/>
        <v/>
      </c>
      <c r="AG939" s="326" t="str">
        <f t="shared" si="528"/>
        <v/>
      </c>
      <c r="AH939" s="326" t="str">
        <f t="shared" si="529"/>
        <v/>
      </c>
      <c r="AI939" s="326" t="str">
        <f t="shared" si="530"/>
        <v/>
      </c>
      <c r="AJ939" s="326" t="str">
        <f t="shared" si="531"/>
        <v/>
      </c>
      <c r="AK939" s="335" t="str">
        <f t="shared" si="532"/>
        <v/>
      </c>
      <c r="AL939" s="41" t="str">
        <f t="shared" si="533"/>
        <v/>
      </c>
      <c r="AM939" s="8" t="e" cm="1">
        <f t="array" ref="AM939">Balance($B$8,$B$11,$B$12,$H$7,B939,AK939,AL939)</f>
        <v>#VALUE!</v>
      </c>
      <c r="AN939" s="8" t="e" cm="1">
        <f t="array" ref="AN939">getStorageByWaterLevel(B938)</f>
        <v>#VALUE!</v>
      </c>
    </row>
    <row r="940" spans="2:40" x14ac:dyDescent="0.25">
      <c r="B940" s="326" t="str">
        <f t="shared" si="511"/>
        <v/>
      </c>
      <c r="C940" s="326" t="str">
        <f t="shared" si="512"/>
        <v/>
      </c>
      <c r="D940" s="326" t="str">
        <f t="shared" si="513"/>
        <v/>
      </c>
      <c r="E940" s="326" t="str">
        <f t="shared" si="510"/>
        <v xml:space="preserve"> </v>
      </c>
      <c r="F940" s="326" t="str">
        <f t="shared" si="514"/>
        <v/>
      </c>
      <c r="G940" s="326" t="str">
        <f t="shared" si="515"/>
        <v/>
      </c>
      <c r="H940" s="311"/>
      <c r="I940" s="326" t="str">
        <f t="shared" si="516"/>
        <v/>
      </c>
      <c r="J940" s="326">
        <f t="shared" si="509"/>
        <v>42.18</v>
      </c>
      <c r="K940" s="333" t="str">
        <f t="shared" si="517"/>
        <v/>
      </c>
      <c r="L940" s="321" t="str">
        <f t="shared" si="518"/>
        <v/>
      </c>
      <c r="M940" s="321" t="str">
        <f t="shared" si="519"/>
        <v/>
      </c>
      <c r="N940" s="326" t="str">
        <f t="shared" si="520"/>
        <v/>
      </c>
      <c r="O940" s="326" t="str">
        <f t="shared" si="521"/>
        <v/>
      </c>
      <c r="P940" s="330"/>
      <c r="Q940" s="326"/>
      <c r="R940" s="276" t="str">
        <f>IF(H940&gt;0, rate1(1,$L$52,$L$51,$L$54,L940,$L$53,$L$50,P940),"")</f>
        <v/>
      </c>
      <c r="S940" s="321"/>
      <c r="T940" s="321"/>
      <c r="U940" s="326"/>
      <c r="V940" s="334"/>
      <c r="W940" s="326"/>
      <c r="X940" s="326"/>
      <c r="Y940" s="326"/>
      <c r="Z940" s="107" t="str">
        <f>IF(H940&gt;0, rate1(1,$L$52,$L$51,$L$54,U940,$L$53,$L$50,Y940),"")</f>
        <v/>
      </c>
      <c r="AA940" s="334" t="str">
        <f t="shared" si="522"/>
        <v/>
      </c>
      <c r="AB940" s="334" t="str">
        <f t="shared" si="523"/>
        <v/>
      </c>
      <c r="AC940" s="326" t="str">
        <f t="shared" si="524"/>
        <v/>
      </c>
      <c r="AD940" s="326" t="str">
        <f t="shared" si="525"/>
        <v/>
      </c>
      <c r="AE940" s="326" t="str">
        <f t="shared" si="526"/>
        <v/>
      </c>
      <c r="AF940" s="326" t="str">
        <f t="shared" si="527"/>
        <v/>
      </c>
      <c r="AG940" s="326" t="str">
        <f t="shared" si="528"/>
        <v/>
      </c>
      <c r="AH940" s="326" t="str">
        <f t="shared" si="529"/>
        <v/>
      </c>
      <c r="AI940" s="326" t="str">
        <f t="shared" si="530"/>
        <v/>
      </c>
      <c r="AJ940" s="326" t="str">
        <f t="shared" si="531"/>
        <v/>
      </c>
      <c r="AK940" s="335" t="str">
        <f t="shared" si="532"/>
        <v/>
      </c>
      <c r="AL940" s="41" t="str">
        <f t="shared" si="533"/>
        <v/>
      </c>
      <c r="AM940" s="8" t="e" cm="1">
        <f t="array" ref="AM940">Balance($B$8,$B$11,$B$12,$H$7,B940,AK940,AL940)</f>
        <v>#VALUE!</v>
      </c>
      <c r="AN940" s="8" t="e" cm="1">
        <f t="array" ref="AN940">getStorageByWaterLevel(B939)</f>
        <v>#VALUE!</v>
      </c>
    </row>
    <row r="941" spans="2:40" x14ac:dyDescent="0.25">
      <c r="B941" s="326" t="str">
        <f t="shared" si="511"/>
        <v/>
      </c>
      <c r="C941" s="326" t="str">
        <f t="shared" si="512"/>
        <v/>
      </c>
      <c r="D941" s="326" t="str">
        <f t="shared" si="513"/>
        <v/>
      </c>
      <c r="E941" s="326" t="str">
        <f t="shared" si="510"/>
        <v xml:space="preserve"> </v>
      </c>
      <c r="F941" s="326" t="str">
        <f t="shared" si="514"/>
        <v/>
      </c>
      <c r="G941" s="326" t="str">
        <f t="shared" si="515"/>
        <v/>
      </c>
      <c r="H941" s="311"/>
      <c r="I941" s="326" t="str">
        <f t="shared" si="516"/>
        <v/>
      </c>
      <c r="J941" s="326">
        <f t="shared" si="509"/>
        <v>42.18</v>
      </c>
      <c r="K941" s="333" t="str">
        <f t="shared" si="517"/>
        <v/>
      </c>
      <c r="L941" s="321" t="str">
        <f t="shared" si="518"/>
        <v/>
      </c>
      <c r="M941" s="321" t="str">
        <f t="shared" si="519"/>
        <v/>
      </c>
      <c r="N941" s="326" t="str">
        <f t="shared" si="520"/>
        <v/>
      </c>
      <c r="O941" s="326" t="str">
        <f t="shared" si="521"/>
        <v/>
      </c>
      <c r="P941" s="330"/>
      <c r="Q941" s="326"/>
      <c r="R941" s="276" t="str">
        <f>IF(H941&gt;0, rate1(1,$L$52,$L$51,$L$54,L941,$L$53,$L$50,P941),"")</f>
        <v/>
      </c>
      <c r="S941" s="321"/>
      <c r="T941" s="321"/>
      <c r="U941" s="326"/>
      <c r="V941" s="334"/>
      <c r="W941" s="326"/>
      <c r="X941" s="326"/>
      <c r="Y941" s="326"/>
      <c r="Z941" s="107" t="str">
        <f>IF(H941&gt;0, rate1(1,$L$52,$L$51,$L$54,U941,$L$53,$L$50,Y941),"")</f>
        <v/>
      </c>
      <c r="AA941" s="334" t="str">
        <f t="shared" si="522"/>
        <v/>
      </c>
      <c r="AB941" s="334" t="str">
        <f t="shared" si="523"/>
        <v/>
      </c>
      <c r="AC941" s="326" t="str">
        <f t="shared" si="524"/>
        <v/>
      </c>
      <c r="AD941" s="326" t="str">
        <f t="shared" si="525"/>
        <v/>
      </c>
      <c r="AE941" s="326" t="str">
        <f t="shared" si="526"/>
        <v/>
      </c>
      <c r="AF941" s="326" t="str">
        <f t="shared" si="527"/>
        <v/>
      </c>
      <c r="AG941" s="326" t="str">
        <f t="shared" si="528"/>
        <v/>
      </c>
      <c r="AH941" s="326" t="str">
        <f t="shared" si="529"/>
        <v/>
      </c>
      <c r="AI941" s="326" t="str">
        <f t="shared" si="530"/>
        <v/>
      </c>
      <c r="AJ941" s="326" t="str">
        <f t="shared" si="531"/>
        <v/>
      </c>
      <c r="AK941" s="335" t="str">
        <f t="shared" si="532"/>
        <v/>
      </c>
      <c r="AL941" s="41" t="str">
        <f t="shared" si="533"/>
        <v/>
      </c>
      <c r="AM941" s="8" t="e" cm="1">
        <f t="array" ref="AM941">Balance($B$8,$B$11,$B$12,$H$7,B941,AK941,AL941)</f>
        <v>#VALUE!</v>
      </c>
      <c r="AN941" s="8" t="e" cm="1">
        <f t="array" ref="AN941">getStorageByWaterLevel(B940)</f>
        <v>#VALUE!</v>
      </c>
    </row>
    <row r="942" spans="2:40" x14ac:dyDescent="0.25">
      <c r="B942" s="326" t="str">
        <f t="shared" si="511"/>
        <v/>
      </c>
      <c r="C942" s="326" t="str">
        <f t="shared" si="512"/>
        <v/>
      </c>
      <c r="D942" s="326" t="str">
        <f t="shared" si="513"/>
        <v/>
      </c>
      <c r="E942" s="326" t="str">
        <f t="shared" si="510"/>
        <v xml:space="preserve"> </v>
      </c>
      <c r="F942" s="326" t="str">
        <f t="shared" si="514"/>
        <v/>
      </c>
      <c r="G942" s="326" t="str">
        <f t="shared" si="515"/>
        <v/>
      </c>
      <c r="H942" s="311"/>
      <c r="I942" s="326" t="str">
        <f t="shared" si="516"/>
        <v/>
      </c>
      <c r="J942" s="326">
        <f t="shared" si="509"/>
        <v>42.18</v>
      </c>
      <c r="K942" s="333" t="str">
        <f t="shared" si="517"/>
        <v/>
      </c>
      <c r="L942" s="321" t="str">
        <f t="shared" si="518"/>
        <v/>
      </c>
      <c r="M942" s="321" t="str">
        <f t="shared" si="519"/>
        <v/>
      </c>
      <c r="N942" s="326" t="str">
        <f t="shared" si="520"/>
        <v/>
      </c>
      <c r="O942" s="326" t="str">
        <f t="shared" si="521"/>
        <v/>
      </c>
      <c r="P942" s="330"/>
      <c r="Q942" s="326"/>
      <c r="R942" s="276" t="str">
        <f>IF(H942&gt;0, rate1(1,$L$52,$L$51,$L$54,L942,$L$53,$L$50,P942),"")</f>
        <v/>
      </c>
      <c r="S942" s="321"/>
      <c r="T942" s="321"/>
      <c r="U942" s="326"/>
      <c r="V942" s="334"/>
      <c r="W942" s="326"/>
      <c r="X942" s="326"/>
      <c r="Y942" s="326"/>
      <c r="Z942" s="107" t="str">
        <f>IF(H942&gt;0, rate1(1,$L$52,$L$51,$L$54,U942,$L$53,$L$50,Y942),"")</f>
        <v/>
      </c>
      <c r="AA942" s="334" t="str">
        <f t="shared" si="522"/>
        <v/>
      </c>
      <c r="AB942" s="334" t="str">
        <f t="shared" si="523"/>
        <v/>
      </c>
      <c r="AC942" s="326" t="str">
        <f t="shared" si="524"/>
        <v/>
      </c>
      <c r="AD942" s="326" t="str">
        <f t="shared" si="525"/>
        <v/>
      </c>
      <c r="AE942" s="326" t="str">
        <f t="shared" si="526"/>
        <v/>
      </c>
      <c r="AF942" s="326" t="str">
        <f t="shared" si="527"/>
        <v/>
      </c>
      <c r="AG942" s="326" t="str">
        <f t="shared" si="528"/>
        <v/>
      </c>
      <c r="AH942" s="326" t="str">
        <f t="shared" si="529"/>
        <v/>
      </c>
      <c r="AI942" s="326" t="str">
        <f t="shared" si="530"/>
        <v/>
      </c>
      <c r="AJ942" s="326" t="str">
        <f t="shared" si="531"/>
        <v/>
      </c>
      <c r="AK942" s="335" t="str">
        <f t="shared" si="532"/>
        <v/>
      </c>
      <c r="AL942" s="41" t="str">
        <f t="shared" si="533"/>
        <v/>
      </c>
      <c r="AM942" s="8" t="e" cm="1">
        <f t="array" ref="AM942">Balance($B$8,$B$11,$B$12,$H$7,B942,AK942,AL942)</f>
        <v>#VALUE!</v>
      </c>
      <c r="AN942" s="8" t="e" cm="1">
        <f t="array" ref="AN942">getStorageByWaterLevel(B941)</f>
        <v>#VALUE!</v>
      </c>
    </row>
    <row r="943" spans="2:40" x14ac:dyDescent="0.25">
      <c r="B943" s="326" t="str">
        <f t="shared" si="511"/>
        <v/>
      </c>
      <c r="C943" s="326" t="str">
        <f t="shared" si="512"/>
        <v/>
      </c>
      <c r="D943" s="326" t="str">
        <f t="shared" si="513"/>
        <v/>
      </c>
      <c r="E943" s="326" t="str">
        <f t="shared" si="510"/>
        <v xml:space="preserve"> </v>
      </c>
      <c r="F943" s="326" t="str">
        <f t="shared" si="514"/>
        <v/>
      </c>
      <c r="G943" s="326" t="str">
        <f t="shared" si="515"/>
        <v/>
      </c>
      <c r="H943" s="311"/>
      <c r="I943" s="326" t="str">
        <f t="shared" si="516"/>
        <v/>
      </c>
      <c r="J943" s="326">
        <f t="shared" si="509"/>
        <v>42.18</v>
      </c>
      <c r="K943" s="333" t="str">
        <f t="shared" si="517"/>
        <v/>
      </c>
      <c r="L943" s="321" t="str">
        <f t="shared" si="518"/>
        <v/>
      </c>
      <c r="M943" s="321" t="str">
        <f t="shared" si="519"/>
        <v/>
      </c>
      <c r="N943" s="326" t="str">
        <f t="shared" si="520"/>
        <v/>
      </c>
      <c r="O943" s="326" t="str">
        <f t="shared" si="521"/>
        <v/>
      </c>
      <c r="P943" s="330"/>
      <c r="Q943" s="326"/>
      <c r="R943" s="276" t="str">
        <f>IF(H943&gt;0, rate1(1,$L$52,$L$51,$L$54,L943,$L$53,$L$50,P943),"")</f>
        <v/>
      </c>
      <c r="S943" s="321"/>
      <c r="T943" s="321"/>
      <c r="U943" s="326"/>
      <c r="V943" s="334"/>
      <c r="W943" s="326"/>
      <c r="X943" s="326"/>
      <c r="Y943" s="326"/>
      <c r="Z943" s="107" t="str">
        <f>IF(H943&gt;0, rate1(1,$L$52,$L$51,$L$54,U943,$L$53,$L$50,Y943),"")</f>
        <v/>
      </c>
      <c r="AA943" s="334" t="str">
        <f t="shared" si="522"/>
        <v/>
      </c>
      <c r="AB943" s="334" t="str">
        <f t="shared" si="523"/>
        <v/>
      </c>
      <c r="AC943" s="326" t="str">
        <f t="shared" si="524"/>
        <v/>
      </c>
      <c r="AD943" s="326" t="str">
        <f t="shared" si="525"/>
        <v/>
      </c>
      <c r="AE943" s="326" t="str">
        <f t="shared" si="526"/>
        <v/>
      </c>
      <c r="AF943" s="326" t="str">
        <f t="shared" si="527"/>
        <v/>
      </c>
      <c r="AG943" s="326" t="str">
        <f t="shared" si="528"/>
        <v/>
      </c>
      <c r="AH943" s="326" t="str">
        <f t="shared" si="529"/>
        <v/>
      </c>
      <c r="AI943" s="326" t="str">
        <f t="shared" si="530"/>
        <v/>
      </c>
      <c r="AJ943" s="326" t="str">
        <f t="shared" si="531"/>
        <v/>
      </c>
      <c r="AK943" s="335" t="str">
        <f t="shared" si="532"/>
        <v/>
      </c>
      <c r="AL943" s="41" t="str">
        <f t="shared" si="533"/>
        <v/>
      </c>
      <c r="AM943" s="8" t="e" cm="1">
        <f t="array" ref="AM943">Balance($B$8,$B$11,$B$12,$H$7,B943,AK943,AL943)</f>
        <v>#VALUE!</v>
      </c>
      <c r="AN943" s="8" t="e" cm="1">
        <f t="array" ref="AN943">getStorageByWaterLevel(B942)</f>
        <v>#VALUE!</v>
      </c>
    </row>
    <row r="944" spans="2:40" x14ac:dyDescent="0.25">
      <c r="B944" s="326" t="str">
        <f t="shared" si="511"/>
        <v/>
      </c>
      <c r="C944" s="326" t="str">
        <f t="shared" si="512"/>
        <v/>
      </c>
      <c r="D944" s="326" t="str">
        <f t="shared" si="513"/>
        <v/>
      </c>
      <c r="E944" s="326" t="str">
        <f t="shared" si="510"/>
        <v xml:space="preserve"> </v>
      </c>
      <c r="F944" s="326" t="str">
        <f t="shared" si="514"/>
        <v/>
      </c>
      <c r="G944" s="326" t="str">
        <f t="shared" si="515"/>
        <v/>
      </c>
      <c r="H944" s="311"/>
      <c r="I944" s="326" t="str">
        <f t="shared" si="516"/>
        <v/>
      </c>
      <c r="J944" s="326">
        <f t="shared" si="509"/>
        <v>42.18</v>
      </c>
      <c r="K944" s="333" t="str">
        <f t="shared" si="517"/>
        <v/>
      </c>
      <c r="L944" s="321" t="str">
        <f t="shared" si="518"/>
        <v/>
      </c>
      <c r="M944" s="321" t="str">
        <f t="shared" si="519"/>
        <v/>
      </c>
      <c r="N944" s="326" t="str">
        <f t="shared" si="520"/>
        <v/>
      </c>
      <c r="O944" s="326" t="str">
        <f t="shared" si="521"/>
        <v/>
      </c>
      <c r="P944" s="330"/>
      <c r="Q944" s="326"/>
      <c r="R944" s="276" t="str">
        <f>IF(H944&gt;0, rate1(1,$L$52,$L$51,$L$54,L944,$L$53,$L$50,P944),"")</f>
        <v/>
      </c>
      <c r="S944" s="321"/>
      <c r="T944" s="321"/>
      <c r="U944" s="326"/>
      <c r="V944" s="334"/>
      <c r="W944" s="326"/>
      <c r="X944" s="326"/>
      <c r="Y944" s="326"/>
      <c r="Z944" s="107" t="str">
        <f>IF(H944&gt;0, rate1(1,$L$52,$L$51,$L$54,U944,$L$53,$L$50,Y944),"")</f>
        <v/>
      </c>
      <c r="AA944" s="334" t="str">
        <f t="shared" si="522"/>
        <v/>
      </c>
      <c r="AB944" s="334" t="str">
        <f t="shared" si="523"/>
        <v/>
      </c>
      <c r="AC944" s="326" t="str">
        <f t="shared" si="524"/>
        <v/>
      </c>
      <c r="AD944" s="326" t="str">
        <f t="shared" si="525"/>
        <v/>
      </c>
      <c r="AE944" s="326" t="str">
        <f t="shared" si="526"/>
        <v/>
      </c>
      <c r="AF944" s="326" t="str">
        <f t="shared" si="527"/>
        <v/>
      </c>
      <c r="AG944" s="326" t="str">
        <f t="shared" si="528"/>
        <v/>
      </c>
      <c r="AH944" s="326" t="str">
        <f t="shared" si="529"/>
        <v/>
      </c>
      <c r="AI944" s="326" t="str">
        <f t="shared" si="530"/>
        <v/>
      </c>
      <c r="AJ944" s="326" t="str">
        <f t="shared" si="531"/>
        <v/>
      </c>
      <c r="AK944" s="335" t="str">
        <f t="shared" si="532"/>
        <v/>
      </c>
      <c r="AL944" s="41" t="str">
        <f t="shared" si="533"/>
        <v/>
      </c>
      <c r="AM944" s="8" t="e" cm="1">
        <f t="array" ref="AM944">Balance($B$8,$B$11,$B$12,$H$7,B944,AK944,AL944)</f>
        <v>#VALUE!</v>
      </c>
      <c r="AN944" s="8" t="e" cm="1">
        <f t="array" ref="AN944">getStorageByWaterLevel(B943)</f>
        <v>#VALUE!</v>
      </c>
    </row>
    <row r="945" spans="2:40" x14ac:dyDescent="0.25">
      <c r="B945" s="326" t="str">
        <f t="shared" si="511"/>
        <v/>
      </c>
      <c r="C945" s="326" t="str">
        <f t="shared" si="512"/>
        <v/>
      </c>
      <c r="D945" s="326" t="str">
        <f t="shared" si="513"/>
        <v/>
      </c>
      <c r="E945" s="326" t="str">
        <f t="shared" si="510"/>
        <v xml:space="preserve"> </v>
      </c>
      <c r="F945" s="326" t="str">
        <f t="shared" si="514"/>
        <v/>
      </c>
      <c r="G945" s="326" t="str">
        <f t="shared" si="515"/>
        <v/>
      </c>
      <c r="H945" s="311"/>
      <c r="I945" s="326" t="str">
        <f t="shared" si="516"/>
        <v/>
      </c>
      <c r="J945" s="326">
        <f t="shared" si="509"/>
        <v>42.18</v>
      </c>
      <c r="K945" s="333" t="str">
        <f t="shared" si="517"/>
        <v/>
      </c>
      <c r="L945" s="321" t="str">
        <f t="shared" si="518"/>
        <v/>
      </c>
      <c r="M945" s="321" t="str">
        <f t="shared" si="519"/>
        <v/>
      </c>
      <c r="N945" s="326" t="str">
        <f t="shared" si="520"/>
        <v/>
      </c>
      <c r="O945" s="326" t="str">
        <f t="shared" si="521"/>
        <v/>
      </c>
      <c r="P945" s="330"/>
      <c r="Q945" s="326"/>
      <c r="R945" s="276" t="str">
        <f>IF(H945&gt;0, rate1(1,$L$52,$L$51,$L$54,L945,$L$53,$L$50,P945),"")</f>
        <v/>
      </c>
      <c r="S945" s="321"/>
      <c r="T945" s="321"/>
      <c r="U945" s="326"/>
      <c r="V945" s="334"/>
      <c r="W945" s="326"/>
      <c r="X945" s="326"/>
      <c r="Y945" s="326"/>
      <c r="Z945" s="107" t="str">
        <f>IF(H945&gt;0, rate1(1,$L$52,$L$51,$L$54,U945,$L$53,$L$50,Y945),"")</f>
        <v/>
      </c>
      <c r="AA945" s="334" t="str">
        <f t="shared" si="522"/>
        <v/>
      </c>
      <c r="AB945" s="334" t="str">
        <f t="shared" si="523"/>
        <v/>
      </c>
      <c r="AC945" s="326" t="str">
        <f t="shared" si="524"/>
        <v/>
      </c>
      <c r="AD945" s="326" t="str">
        <f t="shared" si="525"/>
        <v/>
      </c>
      <c r="AE945" s="326" t="str">
        <f t="shared" si="526"/>
        <v/>
      </c>
      <c r="AF945" s="326" t="str">
        <f t="shared" si="527"/>
        <v/>
      </c>
      <c r="AG945" s="326" t="str">
        <f t="shared" si="528"/>
        <v/>
      </c>
      <c r="AH945" s="326" t="str">
        <f t="shared" si="529"/>
        <v/>
      </c>
      <c r="AI945" s="326" t="str">
        <f t="shared" si="530"/>
        <v/>
      </c>
      <c r="AJ945" s="326" t="str">
        <f t="shared" si="531"/>
        <v/>
      </c>
      <c r="AK945" s="335" t="str">
        <f t="shared" si="532"/>
        <v/>
      </c>
      <c r="AL945" s="41" t="str">
        <f t="shared" si="533"/>
        <v/>
      </c>
      <c r="AM945" s="8" t="e" cm="1">
        <f t="array" ref="AM945">Balance($B$8,$B$11,$B$12,$H$7,B945,AK945,AL945)</f>
        <v>#VALUE!</v>
      </c>
      <c r="AN945" s="8" t="e" cm="1">
        <f t="array" ref="AN945">getStorageByWaterLevel(B944)</f>
        <v>#VALUE!</v>
      </c>
    </row>
    <row r="946" spans="2:40" x14ac:dyDescent="0.25">
      <c r="B946" s="326" t="str">
        <f t="shared" si="511"/>
        <v/>
      </c>
      <c r="C946" s="326" t="str">
        <f t="shared" si="512"/>
        <v/>
      </c>
      <c r="D946" s="326" t="str">
        <f t="shared" si="513"/>
        <v/>
      </c>
      <c r="E946" s="326" t="str">
        <f t="shared" si="510"/>
        <v xml:space="preserve"> </v>
      </c>
      <c r="F946" s="326" t="str">
        <f t="shared" si="514"/>
        <v/>
      </c>
      <c r="G946" s="326" t="str">
        <f t="shared" si="515"/>
        <v/>
      </c>
      <c r="H946" s="311"/>
      <c r="I946" s="326" t="str">
        <f t="shared" si="516"/>
        <v/>
      </c>
      <c r="J946" s="326">
        <f t="shared" si="509"/>
        <v>42.18</v>
      </c>
      <c r="K946" s="333" t="str">
        <f t="shared" si="517"/>
        <v/>
      </c>
      <c r="L946" s="321" t="str">
        <f t="shared" si="518"/>
        <v/>
      </c>
      <c r="M946" s="321" t="str">
        <f t="shared" si="519"/>
        <v/>
      </c>
      <c r="N946" s="326" t="str">
        <f t="shared" si="520"/>
        <v/>
      </c>
      <c r="O946" s="326" t="str">
        <f t="shared" si="521"/>
        <v/>
      </c>
      <c r="P946" s="330"/>
      <c r="Q946" s="326"/>
      <c r="R946" s="276" t="str">
        <f>IF(H946&gt;0, rate1(1,$L$52,$L$51,$L$54,L946,$L$53,$L$50,P946),"")</f>
        <v/>
      </c>
      <c r="S946" s="321"/>
      <c r="T946" s="321"/>
      <c r="U946" s="326"/>
      <c r="V946" s="334"/>
      <c r="W946" s="326"/>
      <c r="X946" s="326"/>
      <c r="Y946" s="326"/>
      <c r="Z946" s="107" t="str">
        <f>IF(H946&gt;0, rate1(1,$L$52,$L$51,$L$54,U946,$L$53,$L$50,Y946),"")</f>
        <v/>
      </c>
      <c r="AA946" s="334" t="str">
        <f t="shared" si="522"/>
        <v/>
      </c>
      <c r="AB946" s="334" t="str">
        <f t="shared" si="523"/>
        <v/>
      </c>
      <c r="AC946" s="326" t="str">
        <f t="shared" si="524"/>
        <v/>
      </c>
      <c r="AD946" s="326" t="str">
        <f t="shared" si="525"/>
        <v/>
      </c>
      <c r="AE946" s="326" t="str">
        <f t="shared" si="526"/>
        <v/>
      </c>
      <c r="AF946" s="326" t="str">
        <f t="shared" si="527"/>
        <v/>
      </c>
      <c r="AG946" s="326" t="str">
        <f t="shared" si="528"/>
        <v/>
      </c>
      <c r="AH946" s="326" t="str">
        <f t="shared" si="529"/>
        <v/>
      </c>
      <c r="AI946" s="326" t="str">
        <f t="shared" si="530"/>
        <v/>
      </c>
      <c r="AJ946" s="326" t="str">
        <f t="shared" si="531"/>
        <v/>
      </c>
      <c r="AK946" s="335" t="str">
        <f t="shared" si="532"/>
        <v/>
      </c>
      <c r="AL946" s="41" t="str">
        <f t="shared" si="533"/>
        <v/>
      </c>
      <c r="AM946" s="8" t="e" cm="1">
        <f t="array" ref="AM946">Balance($B$8,$B$11,$B$12,$H$7,B946,AK946,AL946)</f>
        <v>#VALUE!</v>
      </c>
      <c r="AN946" s="8" t="e" cm="1">
        <f t="array" ref="AN946">getStorageByWaterLevel(B945)</f>
        <v>#VALUE!</v>
      </c>
    </row>
    <row r="947" spans="2:40" x14ac:dyDescent="0.25">
      <c r="B947" s="326" t="str">
        <f t="shared" si="511"/>
        <v/>
      </c>
      <c r="C947" s="326" t="str">
        <f t="shared" si="512"/>
        <v/>
      </c>
      <c r="D947" s="326" t="str">
        <f t="shared" si="513"/>
        <v/>
      </c>
      <c r="E947" s="326" t="str">
        <f t="shared" si="510"/>
        <v xml:space="preserve"> </v>
      </c>
      <c r="F947" s="326" t="str">
        <f t="shared" si="514"/>
        <v/>
      </c>
      <c r="G947" s="326" t="str">
        <f t="shared" si="515"/>
        <v/>
      </c>
      <c r="H947" s="311"/>
      <c r="I947" s="326" t="str">
        <f t="shared" si="516"/>
        <v/>
      </c>
      <c r="J947" s="326">
        <f t="shared" si="509"/>
        <v>42.18</v>
      </c>
      <c r="K947" s="333" t="str">
        <f t="shared" si="517"/>
        <v/>
      </c>
      <c r="L947" s="321" t="str">
        <f t="shared" si="518"/>
        <v/>
      </c>
      <c r="M947" s="321" t="str">
        <f t="shared" si="519"/>
        <v/>
      </c>
      <c r="N947" s="326" t="str">
        <f t="shared" si="520"/>
        <v/>
      </c>
      <c r="O947" s="326" t="str">
        <f t="shared" si="521"/>
        <v/>
      </c>
      <c r="P947" s="330"/>
      <c r="Q947" s="326"/>
      <c r="R947" s="276" t="str">
        <f>IF(H947&gt;0, rate1(1,$L$52,$L$51,$L$54,L947,$L$53,$L$50,P947),"")</f>
        <v/>
      </c>
      <c r="S947" s="321"/>
      <c r="T947" s="321"/>
      <c r="U947" s="326"/>
      <c r="V947" s="334"/>
      <c r="W947" s="326"/>
      <c r="X947" s="326"/>
      <c r="Y947" s="326"/>
      <c r="Z947" s="107" t="str">
        <f>IF(H947&gt;0, rate1(1,$L$52,$L$51,$L$54,U947,$L$53,$L$50,Y947),"")</f>
        <v/>
      </c>
      <c r="AA947" s="334" t="str">
        <f t="shared" si="522"/>
        <v/>
      </c>
      <c r="AB947" s="334" t="str">
        <f t="shared" si="523"/>
        <v/>
      </c>
      <c r="AC947" s="326" t="str">
        <f t="shared" si="524"/>
        <v/>
      </c>
      <c r="AD947" s="326" t="str">
        <f t="shared" si="525"/>
        <v/>
      </c>
      <c r="AE947" s="326" t="str">
        <f t="shared" si="526"/>
        <v/>
      </c>
      <c r="AF947" s="326" t="str">
        <f t="shared" si="527"/>
        <v/>
      </c>
      <c r="AG947" s="326" t="str">
        <f t="shared" si="528"/>
        <v/>
      </c>
      <c r="AH947" s="326" t="str">
        <f t="shared" si="529"/>
        <v/>
      </c>
      <c r="AI947" s="326" t="str">
        <f t="shared" si="530"/>
        <v/>
      </c>
      <c r="AJ947" s="326" t="str">
        <f t="shared" si="531"/>
        <v/>
      </c>
      <c r="AK947" s="335" t="str">
        <f t="shared" si="532"/>
        <v/>
      </c>
      <c r="AL947" s="41" t="str">
        <f t="shared" si="533"/>
        <v/>
      </c>
      <c r="AM947" s="8" t="e" cm="1">
        <f t="array" ref="AM947">Balance($B$8,$B$11,$B$12,$H$7,B947,AK947,AL947)</f>
        <v>#VALUE!</v>
      </c>
      <c r="AN947" s="8" t="e" cm="1">
        <f t="array" ref="AN947">getStorageByWaterLevel(B946)</f>
        <v>#VALUE!</v>
      </c>
    </row>
    <row r="948" spans="2:40" x14ac:dyDescent="0.25">
      <c r="B948" s="326" t="str">
        <f t="shared" si="511"/>
        <v/>
      </c>
      <c r="C948" s="326" t="str">
        <f t="shared" si="512"/>
        <v/>
      </c>
      <c r="D948" s="326" t="str">
        <f t="shared" si="513"/>
        <v/>
      </c>
      <c r="E948" s="326" t="str">
        <f t="shared" si="510"/>
        <v xml:space="preserve"> </v>
      </c>
      <c r="F948" s="326" t="str">
        <f t="shared" si="514"/>
        <v/>
      </c>
      <c r="G948" s="326" t="str">
        <f t="shared" si="515"/>
        <v/>
      </c>
      <c r="H948" s="311"/>
      <c r="I948" s="326" t="str">
        <f t="shared" si="516"/>
        <v/>
      </c>
      <c r="J948" s="326">
        <f t="shared" si="509"/>
        <v>42.18</v>
      </c>
      <c r="K948" s="333" t="str">
        <f t="shared" si="517"/>
        <v/>
      </c>
      <c r="L948" s="321" t="str">
        <f t="shared" si="518"/>
        <v/>
      </c>
      <c r="M948" s="321" t="str">
        <f t="shared" si="519"/>
        <v/>
      </c>
      <c r="N948" s="326" t="str">
        <f t="shared" si="520"/>
        <v/>
      </c>
      <c r="O948" s="326" t="str">
        <f t="shared" si="521"/>
        <v/>
      </c>
      <c r="P948" s="330"/>
      <c r="Q948" s="326"/>
      <c r="R948" s="276" t="str">
        <f>IF(H948&gt;0, rate1(1,$L$52,$L$51,$L$54,L948,$L$53,$L$50,P948),"")</f>
        <v/>
      </c>
      <c r="S948" s="321"/>
      <c r="T948" s="321"/>
      <c r="U948" s="326"/>
      <c r="V948" s="334"/>
      <c r="W948" s="326"/>
      <c r="X948" s="326"/>
      <c r="Y948" s="326"/>
      <c r="Z948" s="107" t="str">
        <f>IF(H948&gt;0, rate1(1,$L$52,$L$51,$L$54,U948,$L$53,$L$50,Y948),"")</f>
        <v/>
      </c>
      <c r="AA948" s="334" t="str">
        <f t="shared" si="522"/>
        <v/>
      </c>
      <c r="AB948" s="334" t="str">
        <f t="shared" si="523"/>
        <v/>
      </c>
      <c r="AC948" s="326" t="str">
        <f t="shared" si="524"/>
        <v/>
      </c>
      <c r="AD948" s="326" t="str">
        <f t="shared" si="525"/>
        <v/>
      </c>
      <c r="AE948" s="326" t="str">
        <f t="shared" si="526"/>
        <v/>
      </c>
      <c r="AF948" s="326" t="str">
        <f t="shared" si="527"/>
        <v/>
      </c>
      <c r="AG948" s="326" t="str">
        <f t="shared" si="528"/>
        <v/>
      </c>
      <c r="AH948" s="326" t="str">
        <f t="shared" si="529"/>
        <v/>
      </c>
      <c r="AI948" s="326" t="str">
        <f t="shared" si="530"/>
        <v/>
      </c>
      <c r="AJ948" s="326" t="str">
        <f t="shared" si="531"/>
        <v/>
      </c>
      <c r="AK948" s="335" t="str">
        <f t="shared" si="532"/>
        <v/>
      </c>
      <c r="AL948" s="41" t="str">
        <f t="shared" si="533"/>
        <v/>
      </c>
      <c r="AM948" s="8" t="e" cm="1">
        <f t="array" ref="AM948">Balance($B$8,$B$11,$B$12,$H$7,B948,AK948,AL948)</f>
        <v>#VALUE!</v>
      </c>
      <c r="AN948" s="8" t="e" cm="1">
        <f t="array" ref="AN948">getStorageByWaterLevel(B947)</f>
        <v>#VALUE!</v>
      </c>
    </row>
    <row r="949" spans="2:40" x14ac:dyDescent="0.25">
      <c r="B949" s="326" t="str">
        <f t="shared" si="511"/>
        <v/>
      </c>
      <c r="C949" s="326" t="str">
        <f t="shared" si="512"/>
        <v/>
      </c>
      <c r="D949" s="326" t="str">
        <f t="shared" si="513"/>
        <v/>
      </c>
      <c r="E949" s="326" t="str">
        <f t="shared" si="510"/>
        <v xml:space="preserve"> </v>
      </c>
      <c r="F949" s="326" t="str">
        <f t="shared" si="514"/>
        <v/>
      </c>
      <c r="G949" s="326" t="str">
        <f t="shared" si="515"/>
        <v/>
      </c>
      <c r="H949" s="311"/>
      <c r="I949" s="326" t="str">
        <f t="shared" si="516"/>
        <v/>
      </c>
      <c r="J949" s="326">
        <f t="shared" si="509"/>
        <v>42.18</v>
      </c>
      <c r="K949" s="333" t="str">
        <f t="shared" si="517"/>
        <v/>
      </c>
      <c r="L949" s="321" t="str">
        <f t="shared" si="518"/>
        <v/>
      </c>
      <c r="M949" s="321" t="str">
        <f t="shared" si="519"/>
        <v/>
      </c>
      <c r="N949" s="326" t="str">
        <f t="shared" si="520"/>
        <v/>
      </c>
      <c r="O949" s="326" t="str">
        <f t="shared" si="521"/>
        <v/>
      </c>
      <c r="P949" s="330"/>
      <c r="Q949" s="326"/>
      <c r="R949" s="276" t="str">
        <f>IF(H949&gt;0, rate1(1,$L$52,$L$51,$L$54,L949,$L$53,$L$50,P949),"")</f>
        <v/>
      </c>
      <c r="S949" s="321"/>
      <c r="T949" s="321"/>
      <c r="U949" s="326"/>
      <c r="V949" s="334"/>
      <c r="W949" s="326"/>
      <c r="X949" s="326"/>
      <c r="Y949" s="326"/>
      <c r="Z949" s="107" t="str">
        <f>IF(H949&gt;0, rate1(1,$L$52,$L$51,$L$54,U949,$L$53,$L$50,Y949),"")</f>
        <v/>
      </c>
      <c r="AA949" s="334" t="str">
        <f t="shared" si="522"/>
        <v/>
      </c>
      <c r="AB949" s="334" t="str">
        <f t="shared" si="523"/>
        <v/>
      </c>
      <c r="AC949" s="326" t="str">
        <f t="shared" si="524"/>
        <v/>
      </c>
      <c r="AD949" s="326" t="str">
        <f t="shared" si="525"/>
        <v/>
      </c>
      <c r="AE949" s="326" t="str">
        <f t="shared" si="526"/>
        <v/>
      </c>
      <c r="AF949" s="326" t="str">
        <f t="shared" si="527"/>
        <v/>
      </c>
      <c r="AG949" s="326" t="str">
        <f t="shared" si="528"/>
        <v/>
      </c>
      <c r="AH949" s="326" t="str">
        <f t="shared" si="529"/>
        <v/>
      </c>
      <c r="AI949" s="326" t="str">
        <f t="shared" si="530"/>
        <v/>
      </c>
      <c r="AJ949" s="326" t="str">
        <f t="shared" si="531"/>
        <v/>
      </c>
      <c r="AK949" s="335" t="str">
        <f t="shared" si="532"/>
        <v/>
      </c>
      <c r="AL949" s="41" t="str">
        <f t="shared" si="533"/>
        <v/>
      </c>
      <c r="AM949" s="8" t="e" cm="1">
        <f t="array" ref="AM949">Balance($B$8,$B$11,$B$12,$H$7,B949,AK949,AL949)</f>
        <v>#VALUE!</v>
      </c>
      <c r="AN949" s="8" t="e" cm="1">
        <f t="array" ref="AN949">getStorageByWaterLevel(B948)</f>
        <v>#VALUE!</v>
      </c>
    </row>
    <row r="950" spans="2:40" x14ac:dyDescent="0.25">
      <c r="B950" s="326" t="str">
        <f t="shared" si="511"/>
        <v/>
      </c>
      <c r="C950" s="326" t="str">
        <f t="shared" si="512"/>
        <v/>
      </c>
      <c r="D950" s="326" t="str">
        <f t="shared" si="513"/>
        <v/>
      </c>
      <c r="E950" s="326" t="str">
        <f t="shared" si="510"/>
        <v xml:space="preserve"> </v>
      </c>
      <c r="F950" s="326" t="str">
        <f t="shared" si="514"/>
        <v/>
      </c>
      <c r="G950" s="326" t="str">
        <f t="shared" si="515"/>
        <v/>
      </c>
      <c r="H950" s="311"/>
      <c r="I950" s="326" t="str">
        <f t="shared" si="516"/>
        <v/>
      </c>
      <c r="J950" s="326">
        <f t="shared" si="509"/>
        <v>42.18</v>
      </c>
      <c r="K950" s="333" t="str">
        <f t="shared" si="517"/>
        <v/>
      </c>
      <c r="L950" s="321" t="str">
        <f t="shared" si="518"/>
        <v/>
      </c>
      <c r="M950" s="321" t="str">
        <f t="shared" si="519"/>
        <v/>
      </c>
      <c r="N950" s="326" t="str">
        <f t="shared" si="520"/>
        <v/>
      </c>
      <c r="O950" s="326" t="str">
        <f t="shared" si="521"/>
        <v/>
      </c>
      <c r="P950" s="330"/>
      <c r="Q950" s="326"/>
      <c r="R950" s="276" t="str">
        <f>IF(H950&gt;0, rate1(1,$L$52,$L$51,$L$54,L950,$L$53,$L$50,P950),"")</f>
        <v/>
      </c>
      <c r="S950" s="321"/>
      <c r="T950" s="321"/>
      <c r="U950" s="326"/>
      <c r="V950" s="334"/>
      <c r="W950" s="326"/>
      <c r="X950" s="326"/>
      <c r="Y950" s="326"/>
      <c r="Z950" s="107" t="str">
        <f>IF(H950&gt;0, rate1(1,$L$52,$L$51,$L$54,U950,$L$53,$L$50,Y950),"")</f>
        <v/>
      </c>
      <c r="AA950" s="334" t="str">
        <f t="shared" si="522"/>
        <v/>
      </c>
      <c r="AB950" s="334" t="str">
        <f t="shared" si="523"/>
        <v/>
      </c>
      <c r="AC950" s="326" t="str">
        <f t="shared" si="524"/>
        <v/>
      </c>
      <c r="AD950" s="326" t="str">
        <f t="shared" si="525"/>
        <v/>
      </c>
      <c r="AE950" s="326" t="str">
        <f t="shared" si="526"/>
        <v/>
      </c>
      <c r="AF950" s="326" t="str">
        <f t="shared" si="527"/>
        <v/>
      </c>
      <c r="AG950" s="326" t="str">
        <f t="shared" si="528"/>
        <v/>
      </c>
      <c r="AH950" s="326" t="str">
        <f t="shared" si="529"/>
        <v/>
      </c>
      <c r="AI950" s="326" t="str">
        <f t="shared" si="530"/>
        <v/>
      </c>
      <c r="AJ950" s="326" t="str">
        <f t="shared" si="531"/>
        <v/>
      </c>
      <c r="AK950" s="335" t="str">
        <f t="shared" si="532"/>
        <v/>
      </c>
      <c r="AL950" s="41" t="str">
        <f t="shared" si="533"/>
        <v/>
      </c>
      <c r="AM950" s="8" t="e" cm="1">
        <f t="array" ref="AM950">Balance($B$8,$B$11,$B$12,$H$7,B950,AK950,AL950)</f>
        <v>#VALUE!</v>
      </c>
      <c r="AN950" s="8" t="e" cm="1">
        <f t="array" ref="AN950">getStorageByWaterLevel(B949)</f>
        <v>#VALUE!</v>
      </c>
    </row>
    <row r="951" spans="2:40" x14ac:dyDescent="0.25">
      <c r="B951" s="326" t="str">
        <f t="shared" si="511"/>
        <v/>
      </c>
      <c r="C951" s="326" t="str">
        <f t="shared" si="512"/>
        <v/>
      </c>
      <c r="D951" s="326" t="str">
        <f t="shared" si="513"/>
        <v/>
      </c>
      <c r="E951" s="326" t="str">
        <f t="shared" si="510"/>
        <v xml:space="preserve"> </v>
      </c>
      <c r="F951" s="326" t="str">
        <f t="shared" si="514"/>
        <v/>
      </c>
      <c r="G951" s="326" t="str">
        <f t="shared" si="515"/>
        <v/>
      </c>
      <c r="H951" s="311"/>
      <c r="I951" s="326" t="str">
        <f t="shared" si="516"/>
        <v/>
      </c>
      <c r="J951" s="326">
        <f t="shared" si="509"/>
        <v>42.18</v>
      </c>
      <c r="K951" s="333" t="str">
        <f t="shared" si="517"/>
        <v/>
      </c>
      <c r="L951" s="321" t="str">
        <f t="shared" si="518"/>
        <v/>
      </c>
      <c r="M951" s="321" t="str">
        <f t="shared" si="519"/>
        <v/>
      </c>
      <c r="N951" s="326" t="str">
        <f t="shared" si="520"/>
        <v/>
      </c>
      <c r="O951" s="326" t="str">
        <f t="shared" si="521"/>
        <v/>
      </c>
      <c r="P951" s="330"/>
      <c r="Q951" s="326"/>
      <c r="R951" s="276" t="str">
        <f>IF(H951&gt;0, rate1(1,$L$52,$L$51,$L$54,L951,$L$53,$L$50,P951),"")</f>
        <v/>
      </c>
      <c r="S951" s="321"/>
      <c r="T951" s="321"/>
      <c r="U951" s="326"/>
      <c r="V951" s="334"/>
      <c r="W951" s="326"/>
      <c r="X951" s="326"/>
      <c r="Y951" s="326"/>
      <c r="Z951" s="107" t="str">
        <f>IF(H951&gt;0, rate1(1,$L$52,$L$51,$L$54,U951,$L$53,$L$50,Y951),"")</f>
        <v/>
      </c>
      <c r="AA951" s="334" t="str">
        <f t="shared" si="522"/>
        <v/>
      </c>
      <c r="AB951" s="334" t="str">
        <f t="shared" si="523"/>
        <v/>
      </c>
      <c r="AC951" s="326" t="str">
        <f t="shared" si="524"/>
        <v/>
      </c>
      <c r="AD951" s="326" t="str">
        <f t="shared" si="525"/>
        <v/>
      </c>
      <c r="AE951" s="326" t="str">
        <f t="shared" si="526"/>
        <v/>
      </c>
      <c r="AF951" s="326" t="str">
        <f t="shared" si="527"/>
        <v/>
      </c>
      <c r="AG951" s="326" t="str">
        <f t="shared" si="528"/>
        <v/>
      </c>
      <c r="AH951" s="326" t="str">
        <f t="shared" si="529"/>
        <v/>
      </c>
      <c r="AI951" s="326" t="str">
        <f t="shared" si="530"/>
        <v/>
      </c>
      <c r="AJ951" s="326" t="str">
        <f t="shared" si="531"/>
        <v/>
      </c>
      <c r="AK951" s="335" t="str">
        <f t="shared" si="532"/>
        <v/>
      </c>
      <c r="AL951" s="41" t="str">
        <f t="shared" si="533"/>
        <v/>
      </c>
      <c r="AM951" s="8" t="e" cm="1">
        <f t="array" ref="AM951">Balance($B$8,$B$11,$B$12,$H$7,B951,AK951,AL951)</f>
        <v>#VALUE!</v>
      </c>
      <c r="AN951" s="8" t="e" cm="1">
        <f t="array" ref="AN951">getStorageByWaterLevel(B950)</f>
        <v>#VALUE!</v>
      </c>
    </row>
    <row r="952" spans="2:40" x14ac:dyDescent="0.25">
      <c r="B952" s="326" t="str">
        <f t="shared" si="511"/>
        <v/>
      </c>
      <c r="C952" s="326" t="str">
        <f t="shared" si="512"/>
        <v/>
      </c>
      <c r="D952" s="326" t="str">
        <f t="shared" si="513"/>
        <v/>
      </c>
      <c r="E952" s="326" t="str">
        <f t="shared" si="510"/>
        <v xml:space="preserve"> </v>
      </c>
      <c r="F952" s="326" t="str">
        <f t="shared" si="514"/>
        <v/>
      </c>
      <c r="G952" s="326" t="str">
        <f t="shared" si="515"/>
        <v/>
      </c>
      <c r="H952" s="311"/>
      <c r="I952" s="326" t="str">
        <f t="shared" si="516"/>
        <v/>
      </c>
      <c r="J952" s="326">
        <f t="shared" si="509"/>
        <v>42.18</v>
      </c>
      <c r="K952" s="333" t="str">
        <f t="shared" si="517"/>
        <v/>
      </c>
      <c r="L952" s="321" t="str">
        <f t="shared" si="518"/>
        <v/>
      </c>
      <c r="M952" s="321" t="str">
        <f t="shared" si="519"/>
        <v/>
      </c>
      <c r="N952" s="326" t="str">
        <f t="shared" si="520"/>
        <v/>
      </c>
      <c r="O952" s="326" t="str">
        <f t="shared" si="521"/>
        <v/>
      </c>
      <c r="P952" s="330"/>
      <c r="Q952" s="326"/>
      <c r="R952" s="276" t="str">
        <f>IF(H952&gt;0, rate1(1,$L$52,$L$51,$L$54,L952,$L$53,$L$50,P952),"")</f>
        <v/>
      </c>
      <c r="S952" s="321"/>
      <c r="T952" s="321"/>
      <c r="U952" s="326"/>
      <c r="V952" s="334"/>
      <c r="W952" s="326"/>
      <c r="X952" s="326"/>
      <c r="Y952" s="326"/>
      <c r="Z952" s="107" t="str">
        <f>IF(H952&gt;0, rate1(1,$L$52,$L$51,$L$54,U952,$L$53,$L$50,Y952),"")</f>
        <v/>
      </c>
      <c r="AA952" s="334" t="str">
        <f t="shared" si="522"/>
        <v/>
      </c>
      <c r="AB952" s="334" t="str">
        <f t="shared" si="523"/>
        <v/>
      </c>
      <c r="AC952" s="326" t="str">
        <f t="shared" si="524"/>
        <v/>
      </c>
      <c r="AD952" s="326" t="str">
        <f t="shared" si="525"/>
        <v/>
      </c>
      <c r="AE952" s="326" t="str">
        <f t="shared" si="526"/>
        <v/>
      </c>
      <c r="AF952" s="326" t="str">
        <f t="shared" si="527"/>
        <v/>
      </c>
      <c r="AG952" s="326" t="str">
        <f t="shared" si="528"/>
        <v/>
      </c>
      <c r="AH952" s="326" t="str">
        <f t="shared" si="529"/>
        <v/>
      </c>
      <c r="AI952" s="326" t="str">
        <f t="shared" si="530"/>
        <v/>
      </c>
      <c r="AJ952" s="326" t="str">
        <f t="shared" si="531"/>
        <v/>
      </c>
      <c r="AK952" s="335" t="str">
        <f t="shared" si="532"/>
        <v/>
      </c>
      <c r="AL952" s="41" t="str">
        <f t="shared" si="533"/>
        <v/>
      </c>
      <c r="AM952" s="8" t="e" cm="1">
        <f t="array" ref="AM952">Balance($B$8,$B$11,$B$12,$H$7,B952,AK952,AL952)</f>
        <v>#VALUE!</v>
      </c>
      <c r="AN952" s="8" t="e" cm="1">
        <f t="array" ref="AN952">getStorageByWaterLevel(B951)</f>
        <v>#VALUE!</v>
      </c>
    </row>
    <row r="953" spans="2:40" x14ac:dyDescent="0.25">
      <c r="B953" s="326" t="str">
        <f t="shared" si="511"/>
        <v/>
      </c>
      <c r="C953" s="326" t="str">
        <f t="shared" si="512"/>
        <v/>
      </c>
      <c r="D953" s="326" t="str">
        <f t="shared" si="513"/>
        <v/>
      </c>
      <c r="E953" s="326" t="str">
        <f t="shared" si="510"/>
        <v xml:space="preserve"> </v>
      </c>
      <c r="F953" s="326" t="str">
        <f t="shared" si="514"/>
        <v/>
      </c>
      <c r="G953" s="326" t="str">
        <f t="shared" si="515"/>
        <v/>
      </c>
      <c r="H953" s="311"/>
      <c r="I953" s="326" t="str">
        <f t="shared" si="516"/>
        <v/>
      </c>
      <c r="J953" s="326">
        <f t="shared" si="509"/>
        <v>42.18</v>
      </c>
      <c r="K953" s="333" t="str">
        <f t="shared" si="517"/>
        <v/>
      </c>
      <c r="L953" s="321" t="str">
        <f t="shared" si="518"/>
        <v/>
      </c>
      <c r="M953" s="321" t="str">
        <f t="shared" si="519"/>
        <v/>
      </c>
      <c r="N953" s="326" t="str">
        <f t="shared" si="520"/>
        <v/>
      </c>
      <c r="O953" s="326" t="str">
        <f t="shared" si="521"/>
        <v/>
      </c>
      <c r="P953" s="330"/>
      <c r="Q953" s="326"/>
      <c r="R953" s="276" t="str">
        <f>IF(H953&gt;0, rate1(1,$L$52,$L$51,$L$54,L953,$L$53,$L$50,P953),"")</f>
        <v/>
      </c>
      <c r="S953" s="321"/>
      <c r="T953" s="321"/>
      <c r="U953" s="326"/>
      <c r="V953" s="334"/>
      <c r="W953" s="326"/>
      <c r="X953" s="326"/>
      <c r="Y953" s="326"/>
      <c r="Z953" s="107" t="str">
        <f>IF(H953&gt;0, rate1(1,$L$52,$L$51,$L$54,U953,$L$53,$L$50,Y953),"")</f>
        <v/>
      </c>
      <c r="AA953" s="334" t="str">
        <f t="shared" si="522"/>
        <v/>
      </c>
      <c r="AB953" s="334" t="str">
        <f t="shared" si="523"/>
        <v/>
      </c>
      <c r="AC953" s="326" t="str">
        <f t="shared" si="524"/>
        <v/>
      </c>
      <c r="AD953" s="326" t="str">
        <f t="shared" si="525"/>
        <v/>
      </c>
      <c r="AE953" s="326" t="str">
        <f t="shared" si="526"/>
        <v/>
      </c>
      <c r="AF953" s="326" t="str">
        <f t="shared" si="527"/>
        <v/>
      </c>
      <c r="AG953" s="326" t="str">
        <f t="shared" si="528"/>
        <v/>
      </c>
      <c r="AH953" s="326" t="str">
        <f t="shared" si="529"/>
        <v/>
      </c>
      <c r="AI953" s="326" t="str">
        <f t="shared" si="530"/>
        <v/>
      </c>
      <c r="AJ953" s="326" t="str">
        <f t="shared" si="531"/>
        <v/>
      </c>
      <c r="AK953" s="335" t="str">
        <f t="shared" si="532"/>
        <v/>
      </c>
      <c r="AL953" s="41" t="str">
        <f t="shared" si="533"/>
        <v/>
      </c>
      <c r="AM953" s="8" t="e" cm="1">
        <f t="array" ref="AM953">Balance($B$8,$B$11,$B$12,$H$7,B953,AK953,AL953)</f>
        <v>#VALUE!</v>
      </c>
      <c r="AN953" s="8" t="e" cm="1">
        <f t="array" ref="AN953">getStorageByWaterLevel(B952)</f>
        <v>#VALUE!</v>
      </c>
    </row>
    <row r="954" spans="2:40" x14ac:dyDescent="0.25">
      <c r="B954" s="326" t="str">
        <f t="shared" si="511"/>
        <v/>
      </c>
      <c r="C954" s="326" t="str">
        <f t="shared" si="512"/>
        <v/>
      </c>
      <c r="D954" s="326" t="str">
        <f t="shared" si="513"/>
        <v/>
      </c>
      <c r="E954" s="326" t="str">
        <f t="shared" si="510"/>
        <v xml:space="preserve"> </v>
      </c>
      <c r="F954" s="326" t="str">
        <f t="shared" si="514"/>
        <v/>
      </c>
      <c r="G954" s="326" t="str">
        <f t="shared" si="515"/>
        <v/>
      </c>
      <c r="H954" s="311"/>
      <c r="I954" s="326" t="str">
        <f t="shared" si="516"/>
        <v/>
      </c>
      <c r="J954" s="326">
        <f t="shared" si="509"/>
        <v>42.18</v>
      </c>
      <c r="K954" s="333" t="str">
        <f t="shared" si="517"/>
        <v/>
      </c>
      <c r="L954" s="321" t="str">
        <f t="shared" si="518"/>
        <v/>
      </c>
      <c r="M954" s="321" t="str">
        <f t="shared" si="519"/>
        <v/>
      </c>
      <c r="N954" s="326" t="str">
        <f t="shared" si="520"/>
        <v/>
      </c>
      <c r="O954" s="326" t="str">
        <f t="shared" si="521"/>
        <v/>
      </c>
      <c r="P954" s="330"/>
      <c r="Q954" s="326"/>
      <c r="R954" s="276" t="str">
        <f>IF(H954&gt;0, rate1(1,$L$52,$L$51,$L$54,L954,$L$53,$L$50,P954),"")</f>
        <v/>
      </c>
      <c r="S954" s="321"/>
      <c r="T954" s="321"/>
      <c r="U954" s="326"/>
      <c r="V954" s="334"/>
      <c r="W954" s="326"/>
      <c r="X954" s="326"/>
      <c r="Y954" s="326"/>
      <c r="Z954" s="107" t="str">
        <f>IF(H954&gt;0, rate1(1,$L$52,$L$51,$L$54,U954,$L$53,$L$50,Y954),"")</f>
        <v/>
      </c>
      <c r="AA954" s="334" t="str">
        <f t="shared" si="522"/>
        <v/>
      </c>
      <c r="AB954" s="334" t="str">
        <f t="shared" si="523"/>
        <v/>
      </c>
      <c r="AC954" s="326" t="str">
        <f t="shared" si="524"/>
        <v/>
      </c>
      <c r="AD954" s="326" t="str">
        <f t="shared" si="525"/>
        <v/>
      </c>
      <c r="AE954" s="326" t="str">
        <f t="shared" si="526"/>
        <v/>
      </c>
      <c r="AF954" s="326" t="str">
        <f t="shared" si="527"/>
        <v/>
      </c>
      <c r="AG954" s="326" t="str">
        <f t="shared" si="528"/>
        <v/>
      </c>
      <c r="AH954" s="326" t="str">
        <f t="shared" si="529"/>
        <v/>
      </c>
      <c r="AI954" s="326" t="str">
        <f t="shared" si="530"/>
        <v/>
      </c>
      <c r="AJ954" s="326" t="str">
        <f t="shared" si="531"/>
        <v/>
      </c>
      <c r="AK954" s="335" t="str">
        <f t="shared" si="532"/>
        <v/>
      </c>
      <c r="AL954" s="41" t="str">
        <f t="shared" si="533"/>
        <v/>
      </c>
      <c r="AM954" s="8" t="e" cm="1">
        <f t="array" ref="AM954">Balance($B$8,$B$11,$B$12,$H$7,B954,AK954,AL954)</f>
        <v>#VALUE!</v>
      </c>
      <c r="AN954" s="8" t="e" cm="1">
        <f t="array" ref="AN954">getStorageByWaterLevel(B953)</f>
        <v>#VALUE!</v>
      </c>
    </row>
    <row r="955" spans="2:40" x14ac:dyDescent="0.25">
      <c r="B955" s="326" t="str">
        <f t="shared" si="511"/>
        <v/>
      </c>
      <c r="C955" s="326" t="str">
        <f t="shared" si="512"/>
        <v/>
      </c>
      <c r="D955" s="326" t="str">
        <f t="shared" si="513"/>
        <v/>
      </c>
      <c r="E955" s="326" t="str">
        <f t="shared" si="510"/>
        <v xml:space="preserve"> </v>
      </c>
      <c r="F955" s="326" t="str">
        <f t="shared" si="514"/>
        <v/>
      </c>
      <c r="G955" s="326" t="str">
        <f t="shared" si="515"/>
        <v/>
      </c>
      <c r="H955" s="311"/>
      <c r="I955" s="326" t="str">
        <f t="shared" si="516"/>
        <v/>
      </c>
      <c r="J955" s="326">
        <f t="shared" si="509"/>
        <v>42.18</v>
      </c>
      <c r="K955" s="333" t="str">
        <f t="shared" si="517"/>
        <v/>
      </c>
      <c r="L955" s="321" t="str">
        <f t="shared" si="518"/>
        <v/>
      </c>
      <c r="M955" s="321" t="str">
        <f t="shared" si="519"/>
        <v/>
      </c>
      <c r="N955" s="326" t="str">
        <f t="shared" si="520"/>
        <v/>
      </c>
      <c r="O955" s="326" t="str">
        <f t="shared" si="521"/>
        <v/>
      </c>
      <c r="P955" s="330"/>
      <c r="Q955" s="326"/>
      <c r="R955" s="276" t="str">
        <f>IF(H955&gt;0, rate1(1,$L$52,$L$51,$L$54,L955,$L$53,$L$50,P955),"")</f>
        <v/>
      </c>
      <c r="S955" s="321"/>
      <c r="T955" s="321"/>
      <c r="U955" s="326"/>
      <c r="V955" s="334"/>
      <c r="W955" s="326"/>
      <c r="X955" s="326"/>
      <c r="Y955" s="326"/>
      <c r="Z955" s="107" t="str">
        <f>IF(H955&gt;0, rate1(1,$L$52,$L$51,$L$54,U955,$L$53,$L$50,Y955),"")</f>
        <v/>
      </c>
      <c r="AA955" s="334" t="str">
        <f t="shared" si="522"/>
        <v/>
      </c>
      <c r="AB955" s="334" t="str">
        <f t="shared" si="523"/>
        <v/>
      </c>
      <c r="AC955" s="326" t="str">
        <f t="shared" si="524"/>
        <v/>
      </c>
      <c r="AD955" s="326" t="str">
        <f t="shared" si="525"/>
        <v/>
      </c>
      <c r="AE955" s="326" t="str">
        <f t="shared" si="526"/>
        <v/>
      </c>
      <c r="AF955" s="326" t="str">
        <f t="shared" si="527"/>
        <v/>
      </c>
      <c r="AG955" s="326" t="str">
        <f t="shared" si="528"/>
        <v/>
      </c>
      <c r="AH955" s="326" t="str">
        <f t="shared" si="529"/>
        <v/>
      </c>
      <c r="AI955" s="326" t="str">
        <f t="shared" si="530"/>
        <v/>
      </c>
      <c r="AJ955" s="326" t="str">
        <f t="shared" si="531"/>
        <v/>
      </c>
      <c r="AK955" s="335" t="str">
        <f t="shared" si="532"/>
        <v/>
      </c>
      <c r="AL955" s="41" t="str">
        <f t="shared" si="533"/>
        <v/>
      </c>
      <c r="AM955" s="8" t="e" cm="1">
        <f t="array" ref="AM955">Balance($B$8,$B$11,$B$12,$H$7,B955,AK955,AL955)</f>
        <v>#VALUE!</v>
      </c>
      <c r="AN955" s="8" t="e" cm="1">
        <f t="array" ref="AN955">getStorageByWaterLevel(B954)</f>
        <v>#VALUE!</v>
      </c>
    </row>
    <row r="956" spans="2:40" x14ac:dyDescent="0.25">
      <c r="B956" s="326" t="str">
        <f t="shared" si="511"/>
        <v/>
      </c>
      <c r="C956" s="326" t="str">
        <f t="shared" si="512"/>
        <v/>
      </c>
      <c r="D956" s="326" t="str">
        <f t="shared" si="513"/>
        <v/>
      </c>
      <c r="E956" s="326" t="str">
        <f t="shared" si="510"/>
        <v xml:space="preserve"> </v>
      </c>
      <c r="F956" s="326" t="str">
        <f t="shared" si="514"/>
        <v/>
      </c>
      <c r="G956" s="326" t="str">
        <f t="shared" si="515"/>
        <v/>
      </c>
      <c r="H956" s="311"/>
      <c r="I956" s="326" t="str">
        <f t="shared" si="516"/>
        <v/>
      </c>
      <c r="J956" s="326">
        <f t="shared" si="509"/>
        <v>42.18</v>
      </c>
      <c r="K956" s="333" t="str">
        <f t="shared" si="517"/>
        <v/>
      </c>
      <c r="L956" s="321" t="str">
        <f t="shared" si="518"/>
        <v/>
      </c>
      <c r="M956" s="321" t="str">
        <f t="shared" si="519"/>
        <v/>
      </c>
      <c r="N956" s="326" t="str">
        <f t="shared" si="520"/>
        <v/>
      </c>
      <c r="O956" s="326" t="str">
        <f t="shared" si="521"/>
        <v/>
      </c>
      <c r="P956" s="330"/>
      <c r="Q956" s="326"/>
      <c r="R956" s="276" t="str">
        <f>IF(H956&gt;0, rate1(1,$L$52,$L$51,$L$54,L956,$L$53,$L$50,P956),"")</f>
        <v/>
      </c>
      <c r="S956" s="321"/>
      <c r="T956" s="321"/>
      <c r="U956" s="326"/>
      <c r="V956" s="334"/>
      <c r="W956" s="326"/>
      <c r="X956" s="326"/>
      <c r="Y956" s="326"/>
      <c r="Z956" s="107" t="str">
        <f>IF(H956&gt;0, rate1(1,$L$52,$L$51,$L$54,U956,$L$53,$L$50,Y956),"")</f>
        <v/>
      </c>
      <c r="AA956" s="334" t="str">
        <f t="shared" si="522"/>
        <v/>
      </c>
      <c r="AB956" s="334" t="str">
        <f t="shared" si="523"/>
        <v/>
      </c>
      <c r="AC956" s="326" t="str">
        <f t="shared" si="524"/>
        <v/>
      </c>
      <c r="AD956" s="326" t="str">
        <f t="shared" si="525"/>
        <v/>
      </c>
      <c r="AE956" s="326" t="str">
        <f t="shared" si="526"/>
        <v/>
      </c>
      <c r="AF956" s="326" t="str">
        <f t="shared" si="527"/>
        <v/>
      </c>
      <c r="AG956" s="326" t="str">
        <f t="shared" si="528"/>
        <v/>
      </c>
      <c r="AH956" s="326" t="str">
        <f t="shared" si="529"/>
        <v/>
      </c>
      <c r="AI956" s="326" t="str">
        <f t="shared" si="530"/>
        <v/>
      </c>
      <c r="AJ956" s="326" t="str">
        <f t="shared" si="531"/>
        <v/>
      </c>
      <c r="AK956" s="335" t="str">
        <f t="shared" si="532"/>
        <v/>
      </c>
      <c r="AL956" s="41" t="str">
        <f t="shared" si="533"/>
        <v/>
      </c>
      <c r="AM956" s="8" t="e" cm="1">
        <f t="array" ref="AM956">Balance($B$8,$B$11,$B$12,$H$7,B956,AK956,AL956)</f>
        <v>#VALUE!</v>
      </c>
      <c r="AN956" s="8" t="e" cm="1">
        <f t="array" ref="AN956">getStorageByWaterLevel(B955)</f>
        <v>#VALUE!</v>
      </c>
    </row>
    <row r="957" spans="2:40" x14ac:dyDescent="0.25">
      <c r="B957" s="326" t="str">
        <f t="shared" si="511"/>
        <v/>
      </c>
      <c r="C957" s="326" t="str">
        <f t="shared" si="512"/>
        <v/>
      </c>
      <c r="D957" s="326" t="str">
        <f t="shared" si="513"/>
        <v/>
      </c>
      <c r="E957" s="326" t="str">
        <f t="shared" si="510"/>
        <v xml:space="preserve"> </v>
      </c>
      <c r="F957" s="326" t="str">
        <f t="shared" si="514"/>
        <v/>
      </c>
      <c r="G957" s="326" t="str">
        <f t="shared" si="515"/>
        <v/>
      </c>
      <c r="H957" s="311"/>
      <c r="I957" s="326" t="str">
        <f t="shared" si="516"/>
        <v/>
      </c>
      <c r="J957" s="326">
        <f t="shared" si="509"/>
        <v>42.18</v>
      </c>
      <c r="K957" s="333" t="str">
        <f t="shared" si="517"/>
        <v/>
      </c>
      <c r="L957" s="321" t="str">
        <f t="shared" si="518"/>
        <v/>
      </c>
      <c r="M957" s="321" t="str">
        <f t="shared" si="519"/>
        <v/>
      </c>
      <c r="N957" s="326" t="str">
        <f t="shared" si="520"/>
        <v/>
      </c>
      <c r="O957" s="326" t="str">
        <f t="shared" si="521"/>
        <v/>
      </c>
      <c r="P957" s="330"/>
      <c r="Q957" s="326"/>
      <c r="R957" s="276" t="str">
        <f>IF(H957&gt;0, rate1(1,$L$52,$L$51,$L$54,L957,$L$53,$L$50,P957),"")</f>
        <v/>
      </c>
      <c r="S957" s="321"/>
      <c r="T957" s="321"/>
      <c r="U957" s="326"/>
      <c r="V957" s="334"/>
      <c r="W957" s="326"/>
      <c r="X957" s="326"/>
      <c r="Y957" s="326"/>
      <c r="Z957" s="107" t="str">
        <f>IF(H957&gt;0, rate1(1,$L$52,$L$51,$L$54,U957,$L$53,$L$50,Y957),"")</f>
        <v/>
      </c>
      <c r="AA957" s="334" t="str">
        <f t="shared" si="522"/>
        <v/>
      </c>
      <c r="AB957" s="334" t="str">
        <f t="shared" si="523"/>
        <v/>
      </c>
      <c r="AC957" s="326" t="str">
        <f t="shared" si="524"/>
        <v/>
      </c>
      <c r="AD957" s="326" t="str">
        <f t="shared" si="525"/>
        <v/>
      </c>
      <c r="AE957" s="326" t="str">
        <f t="shared" si="526"/>
        <v/>
      </c>
      <c r="AF957" s="326" t="str">
        <f t="shared" si="527"/>
        <v/>
      </c>
      <c r="AG957" s="326" t="str">
        <f t="shared" si="528"/>
        <v/>
      </c>
      <c r="AH957" s="326" t="str">
        <f t="shared" si="529"/>
        <v/>
      </c>
      <c r="AI957" s="326" t="str">
        <f t="shared" si="530"/>
        <v/>
      </c>
      <c r="AJ957" s="326" t="str">
        <f t="shared" si="531"/>
        <v/>
      </c>
      <c r="AK957" s="335" t="str">
        <f t="shared" si="532"/>
        <v/>
      </c>
      <c r="AL957" s="41" t="str">
        <f t="shared" si="533"/>
        <v/>
      </c>
      <c r="AM957" s="8" t="e" cm="1">
        <f t="array" ref="AM957">Balance($B$8,$B$11,$B$12,$H$7,B957,AK957,AL957)</f>
        <v>#VALUE!</v>
      </c>
      <c r="AN957" s="8" t="e" cm="1">
        <f t="array" ref="AN957">getStorageByWaterLevel(B956)</f>
        <v>#VALUE!</v>
      </c>
    </row>
    <row r="958" spans="2:40" x14ac:dyDescent="0.25">
      <c r="B958" s="326" t="str">
        <f t="shared" si="511"/>
        <v/>
      </c>
      <c r="C958" s="326" t="str">
        <f t="shared" si="512"/>
        <v/>
      </c>
      <c r="D958" s="326" t="str">
        <f t="shared" si="513"/>
        <v/>
      </c>
      <c r="E958" s="326" t="str">
        <f t="shared" si="510"/>
        <v xml:space="preserve"> </v>
      </c>
      <c r="F958" s="326" t="str">
        <f t="shared" si="514"/>
        <v/>
      </c>
      <c r="G958" s="326" t="str">
        <f t="shared" si="515"/>
        <v/>
      </c>
      <c r="H958" s="311"/>
      <c r="I958" s="326" t="str">
        <f t="shared" si="516"/>
        <v/>
      </c>
      <c r="J958" s="326">
        <f t="shared" ref="J958:J1000" si="534">$B$7</f>
        <v>42.18</v>
      </c>
      <c r="K958" s="333" t="str">
        <f t="shared" si="517"/>
        <v/>
      </c>
      <c r="L958" s="321" t="str">
        <f t="shared" si="518"/>
        <v/>
      </c>
      <c r="M958" s="321" t="str">
        <f t="shared" si="519"/>
        <v/>
      </c>
      <c r="N958" s="326" t="str">
        <f t="shared" si="520"/>
        <v/>
      </c>
      <c r="O958" s="326" t="str">
        <f t="shared" si="521"/>
        <v/>
      </c>
      <c r="P958" s="330"/>
      <c r="Q958" s="326"/>
      <c r="R958" s="276" t="str">
        <f>IF(H958&gt;0, rate1(1,$L$52,$L$51,$L$54,L958,$L$53,$L$50,P958),"")</f>
        <v/>
      </c>
      <c r="S958" s="321"/>
      <c r="T958" s="321"/>
      <c r="U958" s="326"/>
      <c r="V958" s="334"/>
      <c r="W958" s="326"/>
      <c r="X958" s="326"/>
      <c r="Y958" s="326"/>
      <c r="Z958" s="107" t="str">
        <f>IF(H958&gt;0, rate1(1,$L$52,$L$51,$L$54,U958,$L$53,$L$50,Y958),"")</f>
        <v/>
      </c>
      <c r="AA958" s="334" t="str">
        <f t="shared" si="522"/>
        <v/>
      </c>
      <c r="AB958" s="334" t="str">
        <f t="shared" si="523"/>
        <v/>
      </c>
      <c r="AC958" s="326" t="str">
        <f t="shared" si="524"/>
        <v/>
      </c>
      <c r="AD958" s="326" t="str">
        <f t="shared" si="525"/>
        <v/>
      </c>
      <c r="AE958" s="326" t="str">
        <f t="shared" si="526"/>
        <v/>
      </c>
      <c r="AF958" s="326" t="str">
        <f t="shared" si="527"/>
        <v/>
      </c>
      <c r="AG958" s="326" t="str">
        <f t="shared" si="528"/>
        <v/>
      </c>
      <c r="AH958" s="326" t="str">
        <f t="shared" si="529"/>
        <v/>
      </c>
      <c r="AI958" s="326" t="str">
        <f t="shared" si="530"/>
        <v/>
      </c>
      <c r="AJ958" s="326" t="str">
        <f t="shared" si="531"/>
        <v/>
      </c>
      <c r="AK958" s="335" t="str">
        <f t="shared" si="532"/>
        <v/>
      </c>
      <c r="AL958" s="41" t="str">
        <f t="shared" si="533"/>
        <v/>
      </c>
      <c r="AM958" s="8" t="e" cm="1">
        <f t="array" ref="AM958">Balance($B$8,$B$11,$B$12,$H$7,B958,AK958,AL958)</f>
        <v>#VALUE!</v>
      </c>
      <c r="AN958" s="8" t="e" cm="1">
        <f t="array" ref="AN958">getStorageByWaterLevel(B957)</f>
        <v>#VALUE!</v>
      </c>
    </row>
    <row r="959" spans="2:40" x14ac:dyDescent="0.25">
      <c r="B959" s="326" t="str">
        <f t="shared" si="511"/>
        <v/>
      </c>
      <c r="C959" s="326" t="str">
        <f t="shared" si="512"/>
        <v/>
      </c>
      <c r="D959" s="326" t="str">
        <f t="shared" si="513"/>
        <v/>
      </c>
      <c r="E959" s="326" t="str">
        <f t="shared" ref="E959:E1000" si="535">IF(H959&gt;0,IF(AND(C959&lt;$B$6,C959&gt;$K$12),bb2wang($B$6,$K$12,C959,$H$8,$H$9,I959,$H$10,$H$11,$K$10,$K$11,$H$13),E958)," ")</f>
        <v xml:space="preserve"> </v>
      </c>
      <c r="F959" s="326" t="str">
        <f t="shared" si="514"/>
        <v/>
      </c>
      <c r="G959" s="326" t="str">
        <f t="shared" si="515"/>
        <v/>
      </c>
      <c r="H959" s="311"/>
      <c r="I959" s="326" t="str">
        <f t="shared" si="516"/>
        <v/>
      </c>
      <c r="J959" s="326">
        <f t="shared" si="534"/>
        <v>42.18</v>
      </c>
      <c r="K959" s="333" t="str">
        <f t="shared" si="517"/>
        <v/>
      </c>
      <c r="L959" s="321" t="str">
        <f t="shared" si="518"/>
        <v/>
      </c>
      <c r="M959" s="321" t="str">
        <f t="shared" si="519"/>
        <v/>
      </c>
      <c r="N959" s="326" t="str">
        <f t="shared" si="520"/>
        <v/>
      </c>
      <c r="O959" s="326" t="str">
        <f t="shared" si="521"/>
        <v/>
      </c>
      <c r="P959" s="330"/>
      <c r="Q959" s="326"/>
      <c r="R959" s="276" t="str">
        <f>IF(H959&gt;0, rate1(1,$L$52,$L$51,$L$54,L959,$L$53,$L$50,P959),"")</f>
        <v/>
      </c>
      <c r="S959" s="321"/>
      <c r="T959" s="321"/>
      <c r="U959" s="326"/>
      <c r="V959" s="334"/>
      <c r="W959" s="326"/>
      <c r="X959" s="326"/>
      <c r="Y959" s="326"/>
      <c r="Z959" s="107" t="str">
        <f>IF(H959&gt;0, rate1(1,$L$52,$L$51,$L$54,U959,$L$53,$L$50,Y959),"")</f>
        <v/>
      </c>
      <c r="AA959" s="334" t="str">
        <f t="shared" si="522"/>
        <v/>
      </c>
      <c r="AB959" s="334" t="str">
        <f t="shared" si="523"/>
        <v/>
      </c>
      <c r="AC959" s="326" t="str">
        <f t="shared" si="524"/>
        <v/>
      </c>
      <c r="AD959" s="326" t="str">
        <f t="shared" si="525"/>
        <v/>
      </c>
      <c r="AE959" s="326" t="str">
        <f t="shared" si="526"/>
        <v/>
      </c>
      <c r="AF959" s="326" t="str">
        <f t="shared" si="527"/>
        <v/>
      </c>
      <c r="AG959" s="326" t="str">
        <f t="shared" si="528"/>
        <v/>
      </c>
      <c r="AH959" s="326" t="str">
        <f t="shared" si="529"/>
        <v/>
      </c>
      <c r="AI959" s="326" t="str">
        <f t="shared" si="530"/>
        <v/>
      </c>
      <c r="AJ959" s="326" t="str">
        <f t="shared" si="531"/>
        <v/>
      </c>
      <c r="AK959" s="335" t="str">
        <f t="shared" si="532"/>
        <v/>
      </c>
      <c r="AL959" s="41" t="str">
        <f t="shared" si="533"/>
        <v/>
      </c>
      <c r="AM959" s="8" t="e" cm="1">
        <f t="array" ref="AM959">Balance($B$8,$B$11,$B$12,$H$7,B959,AK959,AL959)</f>
        <v>#VALUE!</v>
      </c>
      <c r="AN959" s="8" t="e" cm="1">
        <f t="array" ref="AN959">getStorageByWaterLevel(B958)</f>
        <v>#VALUE!</v>
      </c>
    </row>
    <row r="960" spans="2:40" x14ac:dyDescent="0.25">
      <c r="B960" s="326" t="str">
        <f t="shared" ref="B960:B1000" si="536">IF(H960&gt;0, AF959,"")</f>
        <v/>
      </c>
      <c r="C960" s="326" t="str">
        <f t="shared" ref="C960:C1000" si="537">IF(H960&gt;0, AG959,"")</f>
        <v/>
      </c>
      <c r="D960" s="326" t="str">
        <f t="shared" ref="D960:D1000" si="538">IF(H960&gt;0, AH959,"")</f>
        <v/>
      </c>
      <c r="E960" s="326" t="str">
        <f t="shared" si="535"/>
        <v xml:space="preserve"> </v>
      </c>
      <c r="F960" s="326" t="str">
        <f t="shared" ref="F960:F1000" si="539">IF(H960&gt;0, (E960+E959)/2,"")</f>
        <v/>
      </c>
      <c r="G960" s="326" t="str">
        <f t="shared" ref="G960:G1000" si="540">IF(H960&gt;0, F960*$S$53*$C$55*(B960-C960+N960)^1.5,"")</f>
        <v/>
      </c>
      <c r="H960" s="311"/>
      <c r="I960" s="326" t="str">
        <f t="shared" ref="I960:I1000" si="541">IF(H960&gt;0, (B960-C960)*B$19,"")</f>
        <v/>
      </c>
      <c r="J960" s="326">
        <f t="shared" si="534"/>
        <v>42.18</v>
      </c>
      <c r="K960" s="333" t="str">
        <f t="shared" ref="K960:K1000" si="542">IF(H960&gt;0, IF((1-S959-0.015)&gt;0,1,-1),"")</f>
        <v/>
      </c>
      <c r="L960" s="321" t="str">
        <f t="shared" ref="L960:L1000" si="543">IF(H960&gt;0, D960+K960*H960,"")</f>
        <v/>
      </c>
      <c r="M960" s="321" t="str">
        <f t="shared" ref="M960:M1000" si="544">IF(H960&gt;0, (D960+L960)/2,"")</f>
        <v/>
      </c>
      <c r="N960" s="326" t="str">
        <f t="shared" ref="N960:N1000" si="545">IF(H960&gt;0, 2*($P$53*M960/$S$52/$S$51)^2-(B960-C960)*2,"")</f>
        <v/>
      </c>
      <c r="O960" s="326" t="str">
        <f t="shared" ref="O960:O1000" si="546">IF(H960&gt;0, WH(B960,$F$51,$F$52,$F$53),"")</f>
        <v/>
      </c>
      <c r="P960" s="330"/>
      <c r="Q960" s="326"/>
      <c r="R960" s="276" t="str">
        <f>IF(H960&gt;0, rate1(1,$L$52,$L$51,$L$54,L960,$L$53,$L$50,P960),"")</f>
        <v/>
      </c>
      <c r="S960" s="321"/>
      <c r="T960" s="321"/>
      <c r="U960" s="326"/>
      <c r="V960" s="334"/>
      <c r="W960" s="326"/>
      <c r="X960" s="326"/>
      <c r="Y960" s="326"/>
      <c r="Z960" s="107" t="str">
        <f>IF(H960&gt;0, rate1(1,$L$52,$L$51,$L$54,U960,$L$53,$L$50,Y960),"")</f>
        <v/>
      </c>
      <c r="AA960" s="334" t="str">
        <f t="shared" ref="AA960:AA1000" si="547">IF(H960&gt;0, X960/O960/Z960,"")</f>
        <v/>
      </c>
      <c r="AB960" s="334" t="str">
        <f t="shared" ref="AB960:AB1000" si="548">IF(H960&gt;0, W960/(1-AA960),"")</f>
        <v/>
      </c>
      <c r="AC960" s="326" t="str">
        <f t="shared" ref="AC960:AC1000" si="549">IF(H960&gt;0, delta_z(N960,S960,H960,AE959,AB960),"")</f>
        <v/>
      </c>
      <c r="AD960" s="326" t="str">
        <f t="shared" ref="AD960:AD1000" si="550">IF(H960&gt;0, H960/AC960*K960,"")</f>
        <v/>
      </c>
      <c r="AE960" s="326" t="str">
        <f t="shared" ref="AE960:AE1000" si="551">IF(H960&gt;0, (AD960-AD959)/(AC960+AC959)*2,"")</f>
        <v/>
      </c>
      <c r="AF960" s="326" t="str">
        <f t="shared" ref="AF960:AF1000" si="552">IF(H960&gt;0, B960-(AC960-N960),"")</f>
        <v/>
      </c>
      <c r="AG960" s="326" t="str">
        <f t="shared" ref="AG960:AG1000" si="553">IF(H960&gt;0, C960-AC960,"")</f>
        <v/>
      </c>
      <c r="AH960" s="326" t="str">
        <f t="shared" ref="AH960:AH1000" si="554">IF(H960&gt;0, $S$54*$S$53*$C$55*SQRT(AF960-AG960),"")</f>
        <v/>
      </c>
      <c r="AI960" s="326" t="str">
        <f t="shared" ref="AI960:AI1000" si="555">IF(H960&gt;0, AC960/R960*1000000,"")</f>
        <v/>
      </c>
      <c r="AJ960" s="326" t="str">
        <f t="shared" ref="AJ960:AJ1000" si="556">IF(H960&gt;0, AJ959+AI960/3600,"")</f>
        <v/>
      </c>
      <c r="AK960" s="335" t="str">
        <f t="shared" ref="AK960:AK1000" si="557">IF(H960&gt;0, AK959+AI959*G959/1000000,"")</f>
        <v/>
      </c>
      <c r="AL960" s="41" t="str">
        <f t="shared" ref="AL960:AL1000" si="558">IF(H960&gt;0, AL959+AI959*J959/1000000,"")</f>
        <v/>
      </c>
      <c r="AM960" s="8" t="e" cm="1">
        <f t="array" ref="AM960">Balance($B$8,$B$11,$B$12,$H$7,B960,AK960,AL960)</f>
        <v>#VALUE!</v>
      </c>
      <c r="AN960" s="8" t="e" cm="1">
        <f t="array" ref="AN960">getStorageByWaterLevel(B959)</f>
        <v>#VALUE!</v>
      </c>
    </row>
    <row r="961" spans="2:40" x14ac:dyDescent="0.25">
      <c r="B961" s="326" t="str">
        <f t="shared" si="536"/>
        <v/>
      </c>
      <c r="C961" s="326" t="str">
        <f t="shared" si="537"/>
        <v/>
      </c>
      <c r="D961" s="326" t="str">
        <f t="shared" si="538"/>
        <v/>
      </c>
      <c r="E961" s="326" t="str">
        <f t="shared" si="535"/>
        <v xml:space="preserve"> </v>
      </c>
      <c r="F961" s="326" t="str">
        <f t="shared" si="539"/>
        <v/>
      </c>
      <c r="G961" s="326" t="str">
        <f t="shared" si="540"/>
        <v/>
      </c>
      <c r="H961" s="311"/>
      <c r="I961" s="326" t="str">
        <f t="shared" si="541"/>
        <v/>
      </c>
      <c r="J961" s="326">
        <f t="shared" si="534"/>
        <v>42.18</v>
      </c>
      <c r="K961" s="333" t="str">
        <f t="shared" si="542"/>
        <v/>
      </c>
      <c r="L961" s="321" t="str">
        <f t="shared" si="543"/>
        <v/>
      </c>
      <c r="M961" s="321" t="str">
        <f t="shared" si="544"/>
        <v/>
      </c>
      <c r="N961" s="326" t="str">
        <f t="shared" si="545"/>
        <v/>
      </c>
      <c r="O961" s="326" t="str">
        <f t="shared" si="546"/>
        <v/>
      </c>
      <c r="P961" s="330"/>
      <c r="Q961" s="326"/>
      <c r="R961" s="276" t="str">
        <f>IF(H961&gt;0, rate1(1,$L$52,$L$51,$L$54,L961,$L$53,$L$50,P961),"")</f>
        <v/>
      </c>
      <c r="S961" s="321"/>
      <c r="T961" s="321"/>
      <c r="U961" s="326"/>
      <c r="V961" s="334"/>
      <c r="W961" s="326"/>
      <c r="X961" s="326"/>
      <c r="Y961" s="326"/>
      <c r="Z961" s="107" t="str">
        <f>IF(H961&gt;0, rate1(1,$L$52,$L$51,$L$54,U961,$L$53,$L$50,Y961),"")</f>
        <v/>
      </c>
      <c r="AA961" s="334" t="str">
        <f t="shared" si="547"/>
        <v/>
      </c>
      <c r="AB961" s="334" t="str">
        <f t="shared" si="548"/>
        <v/>
      </c>
      <c r="AC961" s="326" t="str">
        <f t="shared" si="549"/>
        <v/>
      </c>
      <c r="AD961" s="326" t="str">
        <f t="shared" si="550"/>
        <v/>
      </c>
      <c r="AE961" s="326" t="str">
        <f t="shared" si="551"/>
        <v/>
      </c>
      <c r="AF961" s="326" t="str">
        <f t="shared" si="552"/>
        <v/>
      </c>
      <c r="AG961" s="326" t="str">
        <f t="shared" si="553"/>
        <v/>
      </c>
      <c r="AH961" s="326" t="str">
        <f t="shared" si="554"/>
        <v/>
      </c>
      <c r="AI961" s="326" t="str">
        <f t="shared" si="555"/>
        <v/>
      </c>
      <c r="AJ961" s="326" t="str">
        <f t="shared" si="556"/>
        <v/>
      </c>
      <c r="AK961" s="335" t="str">
        <f t="shared" si="557"/>
        <v/>
      </c>
      <c r="AL961" s="41" t="str">
        <f t="shared" si="558"/>
        <v/>
      </c>
      <c r="AM961" s="8" t="e" cm="1">
        <f t="array" ref="AM961">Balance($B$8,$B$11,$B$12,$H$7,B961,AK961,AL961)</f>
        <v>#VALUE!</v>
      </c>
      <c r="AN961" s="8" t="e" cm="1">
        <f t="array" ref="AN961">getStorageByWaterLevel(B960)</f>
        <v>#VALUE!</v>
      </c>
    </row>
    <row r="962" spans="2:40" x14ac:dyDescent="0.25">
      <c r="B962" s="326" t="str">
        <f t="shared" si="536"/>
        <v/>
      </c>
      <c r="C962" s="326" t="str">
        <f t="shared" si="537"/>
        <v/>
      </c>
      <c r="D962" s="326" t="str">
        <f t="shared" si="538"/>
        <v/>
      </c>
      <c r="E962" s="326" t="str">
        <f t="shared" si="535"/>
        <v xml:space="preserve"> </v>
      </c>
      <c r="F962" s="326" t="str">
        <f t="shared" si="539"/>
        <v/>
      </c>
      <c r="G962" s="326" t="str">
        <f t="shared" si="540"/>
        <v/>
      </c>
      <c r="H962" s="311"/>
      <c r="I962" s="326" t="str">
        <f t="shared" si="541"/>
        <v/>
      </c>
      <c r="J962" s="326">
        <f t="shared" si="534"/>
        <v>42.18</v>
      </c>
      <c r="K962" s="333" t="str">
        <f t="shared" si="542"/>
        <v/>
      </c>
      <c r="L962" s="321" t="str">
        <f t="shared" si="543"/>
        <v/>
      </c>
      <c r="M962" s="321" t="str">
        <f t="shared" si="544"/>
        <v/>
      </c>
      <c r="N962" s="326" t="str">
        <f t="shared" si="545"/>
        <v/>
      </c>
      <c r="O962" s="326" t="str">
        <f t="shared" si="546"/>
        <v/>
      </c>
      <c r="P962" s="330"/>
      <c r="Q962" s="326"/>
      <c r="R962" s="276" t="str">
        <f>IF(H962&gt;0, rate1(1,$L$52,$L$51,$L$54,L962,$L$53,$L$50,P962),"")</f>
        <v/>
      </c>
      <c r="S962" s="321"/>
      <c r="T962" s="321"/>
      <c r="U962" s="326"/>
      <c r="V962" s="334"/>
      <c r="W962" s="326"/>
      <c r="X962" s="326"/>
      <c r="Y962" s="326"/>
      <c r="Z962" s="107" t="str">
        <f>IF(H962&gt;0, rate1(1,$L$52,$L$51,$L$54,U962,$L$53,$L$50,Y962),"")</f>
        <v/>
      </c>
      <c r="AA962" s="334" t="str">
        <f t="shared" si="547"/>
        <v/>
      </c>
      <c r="AB962" s="334" t="str">
        <f t="shared" si="548"/>
        <v/>
      </c>
      <c r="AC962" s="326" t="str">
        <f t="shared" si="549"/>
        <v/>
      </c>
      <c r="AD962" s="326" t="str">
        <f t="shared" si="550"/>
        <v/>
      </c>
      <c r="AE962" s="326" t="str">
        <f t="shared" si="551"/>
        <v/>
      </c>
      <c r="AF962" s="326" t="str">
        <f t="shared" si="552"/>
        <v/>
      </c>
      <c r="AG962" s="326" t="str">
        <f t="shared" si="553"/>
        <v/>
      </c>
      <c r="AH962" s="326" t="str">
        <f t="shared" si="554"/>
        <v/>
      </c>
      <c r="AI962" s="326" t="str">
        <f t="shared" si="555"/>
        <v/>
      </c>
      <c r="AJ962" s="326" t="str">
        <f t="shared" si="556"/>
        <v/>
      </c>
      <c r="AK962" s="335" t="str">
        <f t="shared" si="557"/>
        <v/>
      </c>
      <c r="AL962" s="41" t="str">
        <f t="shared" si="558"/>
        <v/>
      </c>
      <c r="AM962" s="8" t="e" cm="1">
        <f t="array" ref="AM962">Balance($B$8,$B$11,$B$12,$H$7,B962,AK962,AL962)</f>
        <v>#VALUE!</v>
      </c>
      <c r="AN962" s="8" t="e" cm="1">
        <f t="array" ref="AN962">getStorageByWaterLevel(B961)</f>
        <v>#VALUE!</v>
      </c>
    </row>
    <row r="963" spans="2:40" x14ac:dyDescent="0.25">
      <c r="B963" s="326" t="str">
        <f t="shared" si="536"/>
        <v/>
      </c>
      <c r="C963" s="326" t="str">
        <f t="shared" si="537"/>
        <v/>
      </c>
      <c r="D963" s="326" t="str">
        <f t="shared" si="538"/>
        <v/>
      </c>
      <c r="E963" s="326" t="str">
        <f t="shared" si="535"/>
        <v xml:space="preserve"> </v>
      </c>
      <c r="F963" s="326" t="str">
        <f t="shared" si="539"/>
        <v/>
      </c>
      <c r="G963" s="326" t="str">
        <f t="shared" si="540"/>
        <v/>
      </c>
      <c r="H963" s="311"/>
      <c r="I963" s="326" t="str">
        <f t="shared" si="541"/>
        <v/>
      </c>
      <c r="J963" s="326">
        <f t="shared" si="534"/>
        <v>42.18</v>
      </c>
      <c r="K963" s="333" t="str">
        <f t="shared" si="542"/>
        <v/>
      </c>
      <c r="L963" s="321" t="str">
        <f t="shared" si="543"/>
        <v/>
      </c>
      <c r="M963" s="321" t="str">
        <f t="shared" si="544"/>
        <v/>
      </c>
      <c r="N963" s="326" t="str">
        <f t="shared" si="545"/>
        <v/>
      </c>
      <c r="O963" s="326" t="str">
        <f t="shared" si="546"/>
        <v/>
      </c>
      <c r="P963" s="330"/>
      <c r="Q963" s="326"/>
      <c r="R963" s="276" t="str">
        <f>IF(H963&gt;0, rate1(1,$L$52,$L$51,$L$54,L963,$L$53,$L$50,P963),"")</f>
        <v/>
      </c>
      <c r="S963" s="321"/>
      <c r="T963" s="321"/>
      <c r="U963" s="326"/>
      <c r="V963" s="334"/>
      <c r="W963" s="326"/>
      <c r="X963" s="326"/>
      <c r="Y963" s="326"/>
      <c r="Z963" s="107" t="str">
        <f>IF(H963&gt;0, rate1(1,$L$52,$L$51,$L$54,U963,$L$53,$L$50,Y963),"")</f>
        <v/>
      </c>
      <c r="AA963" s="334" t="str">
        <f t="shared" si="547"/>
        <v/>
      </c>
      <c r="AB963" s="334" t="str">
        <f t="shared" si="548"/>
        <v/>
      </c>
      <c r="AC963" s="326" t="str">
        <f t="shared" si="549"/>
        <v/>
      </c>
      <c r="AD963" s="326" t="str">
        <f t="shared" si="550"/>
        <v/>
      </c>
      <c r="AE963" s="326" t="str">
        <f t="shared" si="551"/>
        <v/>
      </c>
      <c r="AF963" s="326" t="str">
        <f t="shared" si="552"/>
        <v/>
      </c>
      <c r="AG963" s="326" t="str">
        <f t="shared" si="553"/>
        <v/>
      </c>
      <c r="AH963" s="326" t="str">
        <f t="shared" si="554"/>
        <v/>
      </c>
      <c r="AI963" s="326" t="str">
        <f t="shared" si="555"/>
        <v/>
      </c>
      <c r="AJ963" s="326" t="str">
        <f t="shared" si="556"/>
        <v/>
      </c>
      <c r="AK963" s="335" t="str">
        <f t="shared" si="557"/>
        <v/>
      </c>
      <c r="AL963" s="41" t="str">
        <f t="shared" si="558"/>
        <v/>
      </c>
      <c r="AM963" s="8" t="e" cm="1">
        <f t="array" ref="AM963">Balance($B$8,$B$11,$B$12,$H$7,B963,AK963,AL963)</f>
        <v>#VALUE!</v>
      </c>
      <c r="AN963" s="8" t="e" cm="1">
        <f t="array" ref="AN963">getStorageByWaterLevel(B962)</f>
        <v>#VALUE!</v>
      </c>
    </row>
    <row r="964" spans="2:40" x14ac:dyDescent="0.25">
      <c r="B964" s="326" t="str">
        <f t="shared" si="536"/>
        <v/>
      </c>
      <c r="C964" s="326" t="str">
        <f t="shared" si="537"/>
        <v/>
      </c>
      <c r="D964" s="326" t="str">
        <f t="shared" si="538"/>
        <v/>
      </c>
      <c r="E964" s="326" t="str">
        <f t="shared" si="535"/>
        <v xml:space="preserve"> </v>
      </c>
      <c r="F964" s="326" t="str">
        <f t="shared" si="539"/>
        <v/>
      </c>
      <c r="G964" s="326" t="str">
        <f t="shared" si="540"/>
        <v/>
      </c>
      <c r="H964" s="311"/>
      <c r="I964" s="326" t="str">
        <f t="shared" si="541"/>
        <v/>
      </c>
      <c r="J964" s="326">
        <f t="shared" si="534"/>
        <v>42.18</v>
      </c>
      <c r="K964" s="333" t="str">
        <f t="shared" si="542"/>
        <v/>
      </c>
      <c r="L964" s="321" t="str">
        <f t="shared" si="543"/>
        <v/>
      </c>
      <c r="M964" s="321" t="str">
        <f t="shared" si="544"/>
        <v/>
      </c>
      <c r="N964" s="326" t="str">
        <f t="shared" si="545"/>
        <v/>
      </c>
      <c r="O964" s="326" t="str">
        <f t="shared" si="546"/>
        <v/>
      </c>
      <c r="P964" s="330"/>
      <c r="Q964" s="326"/>
      <c r="R964" s="276" t="str">
        <f>IF(H964&gt;0, rate1(1,$L$52,$L$51,$L$54,L964,$L$53,$L$50,P964),"")</f>
        <v/>
      </c>
      <c r="S964" s="321"/>
      <c r="T964" s="321"/>
      <c r="U964" s="326"/>
      <c r="V964" s="334"/>
      <c r="W964" s="326"/>
      <c r="X964" s="326"/>
      <c r="Y964" s="326"/>
      <c r="Z964" s="107" t="str">
        <f>IF(H964&gt;0, rate1(1,$L$52,$L$51,$L$54,U964,$L$53,$L$50,Y964),"")</f>
        <v/>
      </c>
      <c r="AA964" s="334" t="str">
        <f t="shared" si="547"/>
        <v/>
      </c>
      <c r="AB964" s="334" t="str">
        <f t="shared" si="548"/>
        <v/>
      </c>
      <c r="AC964" s="326" t="str">
        <f t="shared" si="549"/>
        <v/>
      </c>
      <c r="AD964" s="326" t="str">
        <f t="shared" si="550"/>
        <v/>
      </c>
      <c r="AE964" s="326" t="str">
        <f t="shared" si="551"/>
        <v/>
      </c>
      <c r="AF964" s="326" t="str">
        <f t="shared" si="552"/>
        <v/>
      </c>
      <c r="AG964" s="326" t="str">
        <f t="shared" si="553"/>
        <v/>
      </c>
      <c r="AH964" s="326" t="str">
        <f t="shared" si="554"/>
        <v/>
      </c>
      <c r="AI964" s="326" t="str">
        <f t="shared" si="555"/>
        <v/>
      </c>
      <c r="AJ964" s="326" t="str">
        <f t="shared" si="556"/>
        <v/>
      </c>
      <c r="AK964" s="335" t="str">
        <f t="shared" si="557"/>
        <v/>
      </c>
      <c r="AL964" s="41" t="str">
        <f t="shared" si="558"/>
        <v/>
      </c>
      <c r="AM964" s="8" t="e" cm="1">
        <f t="array" ref="AM964">Balance($B$8,$B$11,$B$12,$H$7,B964,AK964,AL964)</f>
        <v>#VALUE!</v>
      </c>
      <c r="AN964" s="8" t="e" cm="1">
        <f t="array" ref="AN964">getStorageByWaterLevel(B963)</f>
        <v>#VALUE!</v>
      </c>
    </row>
    <row r="965" spans="2:40" x14ac:dyDescent="0.25">
      <c r="B965" s="326" t="str">
        <f t="shared" si="536"/>
        <v/>
      </c>
      <c r="C965" s="326" t="str">
        <f t="shared" si="537"/>
        <v/>
      </c>
      <c r="D965" s="326" t="str">
        <f t="shared" si="538"/>
        <v/>
      </c>
      <c r="E965" s="326" t="str">
        <f t="shared" si="535"/>
        <v xml:space="preserve"> </v>
      </c>
      <c r="F965" s="326" t="str">
        <f t="shared" si="539"/>
        <v/>
      </c>
      <c r="G965" s="326" t="str">
        <f t="shared" si="540"/>
        <v/>
      </c>
      <c r="H965" s="311"/>
      <c r="I965" s="326" t="str">
        <f t="shared" si="541"/>
        <v/>
      </c>
      <c r="J965" s="326">
        <f t="shared" si="534"/>
        <v>42.18</v>
      </c>
      <c r="K965" s="333" t="str">
        <f t="shared" si="542"/>
        <v/>
      </c>
      <c r="L965" s="321" t="str">
        <f t="shared" si="543"/>
        <v/>
      </c>
      <c r="M965" s="321" t="str">
        <f t="shared" si="544"/>
        <v/>
      </c>
      <c r="N965" s="326" t="str">
        <f t="shared" si="545"/>
        <v/>
      </c>
      <c r="O965" s="326" t="str">
        <f t="shared" si="546"/>
        <v/>
      </c>
      <c r="P965" s="330"/>
      <c r="Q965" s="326"/>
      <c r="R965" s="276" t="str">
        <f>IF(H965&gt;0, rate1(1,$L$52,$L$51,$L$54,L965,$L$53,$L$50,P965),"")</f>
        <v/>
      </c>
      <c r="S965" s="321"/>
      <c r="T965" s="321"/>
      <c r="U965" s="326"/>
      <c r="V965" s="334"/>
      <c r="W965" s="326"/>
      <c r="X965" s="326"/>
      <c r="Y965" s="326"/>
      <c r="Z965" s="107" t="str">
        <f>IF(H965&gt;0, rate1(1,$L$52,$L$51,$L$54,U965,$L$53,$L$50,Y965),"")</f>
        <v/>
      </c>
      <c r="AA965" s="334" t="str">
        <f t="shared" si="547"/>
        <v/>
      </c>
      <c r="AB965" s="334" t="str">
        <f t="shared" si="548"/>
        <v/>
      </c>
      <c r="AC965" s="326" t="str">
        <f t="shared" si="549"/>
        <v/>
      </c>
      <c r="AD965" s="326" t="str">
        <f t="shared" si="550"/>
        <v/>
      </c>
      <c r="AE965" s="326" t="str">
        <f t="shared" si="551"/>
        <v/>
      </c>
      <c r="AF965" s="326" t="str">
        <f t="shared" si="552"/>
        <v/>
      </c>
      <c r="AG965" s="326" t="str">
        <f t="shared" si="553"/>
        <v/>
      </c>
      <c r="AH965" s="326" t="str">
        <f t="shared" si="554"/>
        <v/>
      </c>
      <c r="AI965" s="326" t="str">
        <f t="shared" si="555"/>
        <v/>
      </c>
      <c r="AJ965" s="326" t="str">
        <f t="shared" si="556"/>
        <v/>
      </c>
      <c r="AK965" s="335" t="str">
        <f t="shared" si="557"/>
        <v/>
      </c>
      <c r="AL965" s="41" t="str">
        <f t="shared" si="558"/>
        <v/>
      </c>
      <c r="AM965" s="8" t="e" cm="1">
        <f t="array" ref="AM965">Balance($B$8,$B$11,$B$12,$H$7,B965,AK965,AL965)</f>
        <v>#VALUE!</v>
      </c>
      <c r="AN965" s="8" t="e" cm="1">
        <f t="array" ref="AN965">getStorageByWaterLevel(B964)</f>
        <v>#VALUE!</v>
      </c>
    </row>
    <row r="966" spans="2:40" x14ac:dyDescent="0.25">
      <c r="B966" s="326" t="str">
        <f t="shared" si="536"/>
        <v/>
      </c>
      <c r="C966" s="326" t="str">
        <f t="shared" si="537"/>
        <v/>
      </c>
      <c r="D966" s="326" t="str">
        <f t="shared" si="538"/>
        <v/>
      </c>
      <c r="E966" s="326" t="str">
        <f t="shared" si="535"/>
        <v xml:space="preserve"> </v>
      </c>
      <c r="F966" s="326" t="str">
        <f t="shared" si="539"/>
        <v/>
      </c>
      <c r="G966" s="326" t="str">
        <f t="shared" si="540"/>
        <v/>
      </c>
      <c r="H966" s="311"/>
      <c r="I966" s="326" t="str">
        <f t="shared" si="541"/>
        <v/>
      </c>
      <c r="J966" s="326">
        <f t="shared" si="534"/>
        <v>42.18</v>
      </c>
      <c r="K966" s="333" t="str">
        <f t="shared" si="542"/>
        <v/>
      </c>
      <c r="L966" s="321" t="str">
        <f t="shared" si="543"/>
        <v/>
      </c>
      <c r="M966" s="321" t="str">
        <f t="shared" si="544"/>
        <v/>
      </c>
      <c r="N966" s="326" t="str">
        <f t="shared" si="545"/>
        <v/>
      </c>
      <c r="O966" s="326" t="str">
        <f t="shared" si="546"/>
        <v/>
      </c>
      <c r="P966" s="330"/>
      <c r="Q966" s="326"/>
      <c r="R966" s="276" t="str">
        <f>IF(H966&gt;0, rate1(1,$L$52,$L$51,$L$54,L966,$L$53,$L$50,P966),"")</f>
        <v/>
      </c>
      <c r="S966" s="321"/>
      <c r="T966" s="321"/>
      <c r="U966" s="326"/>
      <c r="V966" s="334"/>
      <c r="W966" s="326"/>
      <c r="X966" s="326"/>
      <c r="Y966" s="326"/>
      <c r="Z966" s="107" t="str">
        <f>IF(H966&gt;0, rate1(1,$L$52,$L$51,$L$54,U966,$L$53,$L$50,Y966),"")</f>
        <v/>
      </c>
      <c r="AA966" s="334" t="str">
        <f t="shared" si="547"/>
        <v/>
      </c>
      <c r="AB966" s="334" t="str">
        <f t="shared" si="548"/>
        <v/>
      </c>
      <c r="AC966" s="326" t="str">
        <f t="shared" si="549"/>
        <v/>
      </c>
      <c r="AD966" s="326" t="str">
        <f t="shared" si="550"/>
        <v/>
      </c>
      <c r="AE966" s="326" t="str">
        <f t="shared" si="551"/>
        <v/>
      </c>
      <c r="AF966" s="326" t="str">
        <f t="shared" si="552"/>
        <v/>
      </c>
      <c r="AG966" s="326" t="str">
        <f t="shared" si="553"/>
        <v/>
      </c>
      <c r="AH966" s="326" t="str">
        <f t="shared" si="554"/>
        <v/>
      </c>
      <c r="AI966" s="326" t="str">
        <f t="shared" si="555"/>
        <v/>
      </c>
      <c r="AJ966" s="326" t="str">
        <f t="shared" si="556"/>
        <v/>
      </c>
      <c r="AK966" s="335" t="str">
        <f t="shared" si="557"/>
        <v/>
      </c>
      <c r="AL966" s="41" t="str">
        <f t="shared" si="558"/>
        <v/>
      </c>
      <c r="AM966" s="8" t="e" cm="1">
        <f t="array" ref="AM966">Balance($B$8,$B$11,$B$12,$H$7,B966,AK966,AL966)</f>
        <v>#VALUE!</v>
      </c>
      <c r="AN966" s="8" t="e" cm="1">
        <f t="array" ref="AN966">getStorageByWaterLevel(B965)</f>
        <v>#VALUE!</v>
      </c>
    </row>
    <row r="967" spans="2:40" x14ac:dyDescent="0.25">
      <c r="B967" s="326" t="str">
        <f t="shared" si="536"/>
        <v/>
      </c>
      <c r="C967" s="326" t="str">
        <f t="shared" si="537"/>
        <v/>
      </c>
      <c r="D967" s="326" t="str">
        <f t="shared" si="538"/>
        <v/>
      </c>
      <c r="E967" s="326" t="str">
        <f t="shared" si="535"/>
        <v xml:space="preserve"> </v>
      </c>
      <c r="F967" s="326" t="str">
        <f t="shared" si="539"/>
        <v/>
      </c>
      <c r="G967" s="326" t="str">
        <f t="shared" si="540"/>
        <v/>
      </c>
      <c r="H967" s="311"/>
      <c r="I967" s="326" t="str">
        <f t="shared" si="541"/>
        <v/>
      </c>
      <c r="J967" s="326">
        <f t="shared" si="534"/>
        <v>42.18</v>
      </c>
      <c r="K967" s="333" t="str">
        <f t="shared" si="542"/>
        <v/>
      </c>
      <c r="L967" s="321" t="str">
        <f t="shared" si="543"/>
        <v/>
      </c>
      <c r="M967" s="321" t="str">
        <f t="shared" si="544"/>
        <v/>
      </c>
      <c r="N967" s="326" t="str">
        <f t="shared" si="545"/>
        <v/>
      </c>
      <c r="O967" s="326" t="str">
        <f t="shared" si="546"/>
        <v/>
      </c>
      <c r="P967" s="330"/>
      <c r="Q967" s="326"/>
      <c r="R967" s="276" t="str">
        <f>IF(H967&gt;0, rate1(1,$L$52,$L$51,$L$54,L967,$L$53,$L$50,P967),"")</f>
        <v/>
      </c>
      <c r="S967" s="321"/>
      <c r="T967" s="321"/>
      <c r="U967" s="326"/>
      <c r="V967" s="334"/>
      <c r="W967" s="326"/>
      <c r="X967" s="326"/>
      <c r="Y967" s="326"/>
      <c r="Z967" s="107" t="str">
        <f>IF(H967&gt;0, rate1(1,$L$52,$L$51,$L$54,U967,$L$53,$L$50,Y967),"")</f>
        <v/>
      </c>
      <c r="AA967" s="334" t="str">
        <f t="shared" si="547"/>
        <v/>
      </c>
      <c r="AB967" s="334" t="str">
        <f t="shared" si="548"/>
        <v/>
      </c>
      <c r="AC967" s="326" t="str">
        <f t="shared" si="549"/>
        <v/>
      </c>
      <c r="AD967" s="326" t="str">
        <f t="shared" si="550"/>
        <v/>
      </c>
      <c r="AE967" s="326" t="str">
        <f t="shared" si="551"/>
        <v/>
      </c>
      <c r="AF967" s="326" t="str">
        <f t="shared" si="552"/>
        <v/>
      </c>
      <c r="AG967" s="326" t="str">
        <f t="shared" si="553"/>
        <v/>
      </c>
      <c r="AH967" s="326" t="str">
        <f t="shared" si="554"/>
        <v/>
      </c>
      <c r="AI967" s="326" t="str">
        <f t="shared" si="555"/>
        <v/>
      </c>
      <c r="AJ967" s="326" t="str">
        <f t="shared" si="556"/>
        <v/>
      </c>
      <c r="AK967" s="335" t="str">
        <f t="shared" si="557"/>
        <v/>
      </c>
      <c r="AL967" s="41" t="str">
        <f t="shared" si="558"/>
        <v/>
      </c>
      <c r="AM967" s="8" t="e" cm="1">
        <f t="array" ref="AM967">Balance($B$8,$B$11,$B$12,$H$7,B967,AK967,AL967)</f>
        <v>#VALUE!</v>
      </c>
      <c r="AN967" s="8" t="e" cm="1">
        <f t="array" ref="AN967">getStorageByWaterLevel(B966)</f>
        <v>#VALUE!</v>
      </c>
    </row>
    <row r="968" spans="2:40" x14ac:dyDescent="0.25">
      <c r="B968" s="326" t="str">
        <f t="shared" si="536"/>
        <v/>
      </c>
      <c r="C968" s="326" t="str">
        <f t="shared" si="537"/>
        <v/>
      </c>
      <c r="D968" s="326" t="str">
        <f t="shared" si="538"/>
        <v/>
      </c>
      <c r="E968" s="326" t="str">
        <f t="shared" si="535"/>
        <v xml:space="preserve"> </v>
      </c>
      <c r="F968" s="326" t="str">
        <f t="shared" si="539"/>
        <v/>
      </c>
      <c r="G968" s="326" t="str">
        <f t="shared" si="540"/>
        <v/>
      </c>
      <c r="H968" s="311"/>
      <c r="I968" s="326" t="str">
        <f t="shared" si="541"/>
        <v/>
      </c>
      <c r="J968" s="326">
        <f t="shared" si="534"/>
        <v>42.18</v>
      </c>
      <c r="K968" s="333" t="str">
        <f t="shared" si="542"/>
        <v/>
      </c>
      <c r="L968" s="321" t="str">
        <f t="shared" si="543"/>
        <v/>
      </c>
      <c r="M968" s="321" t="str">
        <f t="shared" si="544"/>
        <v/>
      </c>
      <c r="N968" s="326" t="str">
        <f t="shared" si="545"/>
        <v/>
      </c>
      <c r="O968" s="326" t="str">
        <f t="shared" si="546"/>
        <v/>
      </c>
      <c r="P968" s="330"/>
      <c r="Q968" s="326"/>
      <c r="R968" s="276" t="str">
        <f>IF(H968&gt;0, rate1(1,$L$52,$L$51,$L$54,L968,$L$53,$L$50,P968),"")</f>
        <v/>
      </c>
      <c r="S968" s="321"/>
      <c r="T968" s="321"/>
      <c r="U968" s="326"/>
      <c r="V968" s="334"/>
      <c r="W968" s="326"/>
      <c r="X968" s="326"/>
      <c r="Y968" s="326"/>
      <c r="Z968" s="107" t="str">
        <f>IF(H968&gt;0, rate1(1,$L$52,$L$51,$L$54,U968,$L$53,$L$50,Y968),"")</f>
        <v/>
      </c>
      <c r="AA968" s="334" t="str">
        <f t="shared" si="547"/>
        <v/>
      </c>
      <c r="AB968" s="334" t="str">
        <f t="shared" si="548"/>
        <v/>
      </c>
      <c r="AC968" s="326" t="str">
        <f t="shared" si="549"/>
        <v/>
      </c>
      <c r="AD968" s="326" t="str">
        <f t="shared" si="550"/>
        <v/>
      </c>
      <c r="AE968" s="326" t="str">
        <f t="shared" si="551"/>
        <v/>
      </c>
      <c r="AF968" s="326" t="str">
        <f t="shared" si="552"/>
        <v/>
      </c>
      <c r="AG968" s="326" t="str">
        <f t="shared" si="553"/>
        <v/>
      </c>
      <c r="AH968" s="326" t="str">
        <f t="shared" si="554"/>
        <v/>
      </c>
      <c r="AI968" s="326" t="str">
        <f t="shared" si="555"/>
        <v/>
      </c>
      <c r="AJ968" s="326" t="str">
        <f t="shared" si="556"/>
        <v/>
      </c>
      <c r="AK968" s="335" t="str">
        <f t="shared" si="557"/>
        <v/>
      </c>
      <c r="AL968" s="41" t="str">
        <f t="shared" si="558"/>
        <v/>
      </c>
      <c r="AM968" s="8" t="e" cm="1">
        <f t="array" ref="AM968">Balance($B$8,$B$11,$B$12,$H$7,B968,AK968,AL968)</f>
        <v>#VALUE!</v>
      </c>
      <c r="AN968" s="8" t="e" cm="1">
        <f t="array" ref="AN968">getStorageByWaterLevel(B967)</f>
        <v>#VALUE!</v>
      </c>
    </row>
    <row r="969" spans="2:40" x14ac:dyDescent="0.25">
      <c r="B969" s="326" t="str">
        <f t="shared" si="536"/>
        <v/>
      </c>
      <c r="C969" s="326" t="str">
        <f t="shared" si="537"/>
        <v/>
      </c>
      <c r="D969" s="326" t="str">
        <f t="shared" si="538"/>
        <v/>
      </c>
      <c r="E969" s="326" t="str">
        <f t="shared" si="535"/>
        <v xml:space="preserve"> </v>
      </c>
      <c r="F969" s="326" t="str">
        <f t="shared" si="539"/>
        <v/>
      </c>
      <c r="G969" s="326" t="str">
        <f t="shared" si="540"/>
        <v/>
      </c>
      <c r="H969" s="311"/>
      <c r="I969" s="326" t="str">
        <f t="shared" si="541"/>
        <v/>
      </c>
      <c r="J969" s="326">
        <f t="shared" si="534"/>
        <v>42.18</v>
      </c>
      <c r="K969" s="333" t="str">
        <f t="shared" si="542"/>
        <v/>
      </c>
      <c r="L969" s="321" t="str">
        <f t="shared" si="543"/>
        <v/>
      </c>
      <c r="M969" s="321" t="str">
        <f t="shared" si="544"/>
        <v/>
      </c>
      <c r="N969" s="326" t="str">
        <f t="shared" si="545"/>
        <v/>
      </c>
      <c r="O969" s="326" t="str">
        <f t="shared" si="546"/>
        <v/>
      </c>
      <c r="P969" s="330"/>
      <c r="Q969" s="326"/>
      <c r="R969" s="276" t="str">
        <f>IF(H969&gt;0, rate1(1,$L$52,$L$51,$L$54,L969,$L$53,$L$50,P969),"")</f>
        <v/>
      </c>
      <c r="S969" s="321"/>
      <c r="T969" s="321"/>
      <c r="U969" s="326"/>
      <c r="V969" s="334"/>
      <c r="W969" s="326"/>
      <c r="X969" s="326"/>
      <c r="Y969" s="326"/>
      <c r="Z969" s="107" t="str">
        <f>IF(H969&gt;0, rate1(1,$L$52,$L$51,$L$54,U969,$L$53,$L$50,Y969),"")</f>
        <v/>
      </c>
      <c r="AA969" s="334" t="str">
        <f t="shared" si="547"/>
        <v/>
      </c>
      <c r="AB969" s="334" t="str">
        <f t="shared" si="548"/>
        <v/>
      </c>
      <c r="AC969" s="326" t="str">
        <f t="shared" si="549"/>
        <v/>
      </c>
      <c r="AD969" s="326" t="str">
        <f t="shared" si="550"/>
        <v/>
      </c>
      <c r="AE969" s="326" t="str">
        <f t="shared" si="551"/>
        <v/>
      </c>
      <c r="AF969" s="326" t="str">
        <f t="shared" si="552"/>
        <v/>
      </c>
      <c r="AG969" s="326" t="str">
        <f t="shared" si="553"/>
        <v/>
      </c>
      <c r="AH969" s="326" t="str">
        <f t="shared" si="554"/>
        <v/>
      </c>
      <c r="AI969" s="326" t="str">
        <f t="shared" si="555"/>
        <v/>
      </c>
      <c r="AJ969" s="326" t="str">
        <f t="shared" si="556"/>
        <v/>
      </c>
      <c r="AK969" s="335" t="str">
        <f t="shared" si="557"/>
        <v/>
      </c>
      <c r="AL969" s="41" t="str">
        <f t="shared" si="558"/>
        <v/>
      </c>
      <c r="AM969" s="8" t="e" cm="1">
        <f t="array" ref="AM969">Balance($B$8,$B$11,$B$12,$H$7,B969,AK969,AL969)</f>
        <v>#VALUE!</v>
      </c>
      <c r="AN969" s="8" t="e" cm="1">
        <f t="array" ref="AN969">getStorageByWaterLevel(B968)</f>
        <v>#VALUE!</v>
      </c>
    </row>
    <row r="970" spans="2:40" x14ac:dyDescent="0.25">
      <c r="B970" s="326" t="str">
        <f t="shared" si="536"/>
        <v/>
      </c>
      <c r="C970" s="326" t="str">
        <f t="shared" si="537"/>
        <v/>
      </c>
      <c r="D970" s="326" t="str">
        <f t="shared" si="538"/>
        <v/>
      </c>
      <c r="E970" s="326" t="str">
        <f t="shared" si="535"/>
        <v xml:space="preserve"> </v>
      </c>
      <c r="F970" s="326" t="str">
        <f t="shared" si="539"/>
        <v/>
      </c>
      <c r="G970" s="326" t="str">
        <f t="shared" si="540"/>
        <v/>
      </c>
      <c r="H970" s="311"/>
      <c r="I970" s="326" t="str">
        <f t="shared" si="541"/>
        <v/>
      </c>
      <c r="J970" s="326">
        <f t="shared" si="534"/>
        <v>42.18</v>
      </c>
      <c r="K970" s="333" t="str">
        <f t="shared" si="542"/>
        <v/>
      </c>
      <c r="L970" s="321" t="str">
        <f t="shared" si="543"/>
        <v/>
      </c>
      <c r="M970" s="321" t="str">
        <f t="shared" si="544"/>
        <v/>
      </c>
      <c r="N970" s="326" t="str">
        <f t="shared" si="545"/>
        <v/>
      </c>
      <c r="O970" s="326" t="str">
        <f t="shared" si="546"/>
        <v/>
      </c>
      <c r="P970" s="330"/>
      <c r="Q970" s="326"/>
      <c r="R970" s="276" t="str">
        <f>IF(H970&gt;0, rate1(1,$L$52,$L$51,$L$54,L970,$L$53,$L$50,P970),"")</f>
        <v/>
      </c>
      <c r="S970" s="321"/>
      <c r="T970" s="321"/>
      <c r="U970" s="326"/>
      <c r="V970" s="334"/>
      <c r="W970" s="326"/>
      <c r="X970" s="326"/>
      <c r="Y970" s="326"/>
      <c r="Z970" s="107" t="str">
        <f>IF(H970&gt;0, rate1(1,$L$52,$L$51,$L$54,U970,$L$53,$L$50,Y970),"")</f>
        <v/>
      </c>
      <c r="AA970" s="334" t="str">
        <f t="shared" si="547"/>
        <v/>
      </c>
      <c r="AB970" s="334" t="str">
        <f t="shared" si="548"/>
        <v/>
      </c>
      <c r="AC970" s="326" t="str">
        <f t="shared" si="549"/>
        <v/>
      </c>
      <c r="AD970" s="326" t="str">
        <f t="shared" si="550"/>
        <v/>
      </c>
      <c r="AE970" s="326" t="str">
        <f t="shared" si="551"/>
        <v/>
      </c>
      <c r="AF970" s="326" t="str">
        <f t="shared" si="552"/>
        <v/>
      </c>
      <c r="AG970" s="326" t="str">
        <f t="shared" si="553"/>
        <v/>
      </c>
      <c r="AH970" s="326" t="str">
        <f t="shared" si="554"/>
        <v/>
      </c>
      <c r="AI970" s="326" t="str">
        <f t="shared" si="555"/>
        <v/>
      </c>
      <c r="AJ970" s="326" t="str">
        <f t="shared" si="556"/>
        <v/>
      </c>
      <c r="AK970" s="335" t="str">
        <f t="shared" si="557"/>
        <v/>
      </c>
      <c r="AL970" s="41" t="str">
        <f t="shared" si="558"/>
        <v/>
      </c>
      <c r="AM970" s="8" t="e" cm="1">
        <f t="array" ref="AM970">Balance($B$8,$B$11,$B$12,$H$7,B970,AK970,AL970)</f>
        <v>#VALUE!</v>
      </c>
      <c r="AN970" s="8" t="e" cm="1">
        <f t="array" ref="AN970">getStorageByWaterLevel(B969)</f>
        <v>#VALUE!</v>
      </c>
    </row>
    <row r="971" spans="2:40" x14ac:dyDescent="0.25">
      <c r="B971" s="326" t="str">
        <f t="shared" si="536"/>
        <v/>
      </c>
      <c r="C971" s="326" t="str">
        <f t="shared" si="537"/>
        <v/>
      </c>
      <c r="D971" s="326" t="str">
        <f t="shared" si="538"/>
        <v/>
      </c>
      <c r="E971" s="326" t="str">
        <f t="shared" si="535"/>
        <v xml:space="preserve"> </v>
      </c>
      <c r="F971" s="326" t="str">
        <f t="shared" si="539"/>
        <v/>
      </c>
      <c r="G971" s="326" t="str">
        <f t="shared" si="540"/>
        <v/>
      </c>
      <c r="H971" s="311"/>
      <c r="I971" s="326" t="str">
        <f t="shared" si="541"/>
        <v/>
      </c>
      <c r="J971" s="326">
        <f t="shared" si="534"/>
        <v>42.18</v>
      </c>
      <c r="K971" s="333" t="str">
        <f t="shared" si="542"/>
        <v/>
      </c>
      <c r="L971" s="321" t="str">
        <f t="shared" si="543"/>
        <v/>
      </c>
      <c r="M971" s="321" t="str">
        <f t="shared" si="544"/>
        <v/>
      </c>
      <c r="N971" s="326" t="str">
        <f t="shared" si="545"/>
        <v/>
      </c>
      <c r="O971" s="326" t="str">
        <f t="shared" si="546"/>
        <v/>
      </c>
      <c r="P971" s="330"/>
      <c r="Q971" s="326"/>
      <c r="R971" s="276" t="str">
        <f>IF(H971&gt;0, rate1(1,$L$52,$L$51,$L$54,L971,$L$53,$L$50,P971),"")</f>
        <v/>
      </c>
      <c r="S971" s="321"/>
      <c r="T971" s="321"/>
      <c r="U971" s="326"/>
      <c r="V971" s="334"/>
      <c r="W971" s="326"/>
      <c r="X971" s="326"/>
      <c r="Y971" s="326"/>
      <c r="Z971" s="107" t="str">
        <f>IF(H971&gt;0, rate1(1,$L$52,$L$51,$L$54,U971,$L$53,$L$50,Y971),"")</f>
        <v/>
      </c>
      <c r="AA971" s="334" t="str">
        <f t="shared" si="547"/>
        <v/>
      </c>
      <c r="AB971" s="334" t="str">
        <f t="shared" si="548"/>
        <v/>
      </c>
      <c r="AC971" s="326" t="str">
        <f t="shared" si="549"/>
        <v/>
      </c>
      <c r="AD971" s="326" t="str">
        <f t="shared" si="550"/>
        <v/>
      </c>
      <c r="AE971" s="326" t="str">
        <f t="shared" si="551"/>
        <v/>
      </c>
      <c r="AF971" s="326" t="str">
        <f t="shared" si="552"/>
        <v/>
      </c>
      <c r="AG971" s="326" t="str">
        <f t="shared" si="553"/>
        <v/>
      </c>
      <c r="AH971" s="326" t="str">
        <f t="shared" si="554"/>
        <v/>
      </c>
      <c r="AI971" s="326" t="str">
        <f t="shared" si="555"/>
        <v/>
      </c>
      <c r="AJ971" s="326" t="str">
        <f t="shared" si="556"/>
        <v/>
      </c>
      <c r="AK971" s="335" t="str">
        <f t="shared" si="557"/>
        <v/>
      </c>
      <c r="AL971" s="41" t="str">
        <f t="shared" si="558"/>
        <v/>
      </c>
      <c r="AM971" s="8" t="e" cm="1">
        <f t="array" ref="AM971">Balance($B$8,$B$11,$B$12,$H$7,B971,AK971,AL971)</f>
        <v>#VALUE!</v>
      </c>
      <c r="AN971" s="8" t="e" cm="1">
        <f t="array" ref="AN971">getStorageByWaterLevel(B970)</f>
        <v>#VALUE!</v>
      </c>
    </row>
    <row r="972" spans="2:40" x14ac:dyDescent="0.25">
      <c r="B972" s="326" t="str">
        <f t="shared" si="536"/>
        <v/>
      </c>
      <c r="C972" s="326" t="str">
        <f t="shared" si="537"/>
        <v/>
      </c>
      <c r="D972" s="326" t="str">
        <f t="shared" si="538"/>
        <v/>
      </c>
      <c r="E972" s="326" t="str">
        <f t="shared" si="535"/>
        <v xml:space="preserve"> </v>
      </c>
      <c r="F972" s="326" t="str">
        <f t="shared" si="539"/>
        <v/>
      </c>
      <c r="G972" s="326" t="str">
        <f t="shared" si="540"/>
        <v/>
      </c>
      <c r="H972" s="311"/>
      <c r="I972" s="326" t="str">
        <f t="shared" si="541"/>
        <v/>
      </c>
      <c r="J972" s="326">
        <f t="shared" si="534"/>
        <v>42.18</v>
      </c>
      <c r="K972" s="333" t="str">
        <f t="shared" si="542"/>
        <v/>
      </c>
      <c r="L972" s="321" t="str">
        <f t="shared" si="543"/>
        <v/>
      </c>
      <c r="M972" s="321" t="str">
        <f t="shared" si="544"/>
        <v/>
      </c>
      <c r="N972" s="326" t="str">
        <f t="shared" si="545"/>
        <v/>
      </c>
      <c r="O972" s="326" t="str">
        <f t="shared" si="546"/>
        <v/>
      </c>
      <c r="P972" s="330"/>
      <c r="Q972" s="326"/>
      <c r="R972" s="276" t="str">
        <f>IF(H972&gt;0, rate1(1,$L$52,$L$51,$L$54,L972,$L$53,$L$50,P972),"")</f>
        <v/>
      </c>
      <c r="S972" s="321"/>
      <c r="T972" s="321"/>
      <c r="U972" s="326"/>
      <c r="V972" s="334"/>
      <c r="W972" s="326"/>
      <c r="X972" s="326"/>
      <c r="Y972" s="326"/>
      <c r="Z972" s="107" t="str">
        <f>IF(H972&gt;0, rate1(1,$L$52,$L$51,$L$54,U972,$L$53,$L$50,Y972),"")</f>
        <v/>
      </c>
      <c r="AA972" s="334" t="str">
        <f t="shared" si="547"/>
        <v/>
      </c>
      <c r="AB972" s="334" t="str">
        <f t="shared" si="548"/>
        <v/>
      </c>
      <c r="AC972" s="326" t="str">
        <f t="shared" si="549"/>
        <v/>
      </c>
      <c r="AD972" s="326" t="str">
        <f t="shared" si="550"/>
        <v/>
      </c>
      <c r="AE972" s="326" t="str">
        <f t="shared" si="551"/>
        <v/>
      </c>
      <c r="AF972" s="326" t="str">
        <f t="shared" si="552"/>
        <v/>
      </c>
      <c r="AG972" s="326" t="str">
        <f t="shared" si="553"/>
        <v/>
      </c>
      <c r="AH972" s="326" t="str">
        <f t="shared" si="554"/>
        <v/>
      </c>
      <c r="AI972" s="326" t="str">
        <f t="shared" si="555"/>
        <v/>
      </c>
      <c r="AJ972" s="326" t="str">
        <f t="shared" si="556"/>
        <v/>
      </c>
      <c r="AK972" s="335" t="str">
        <f t="shared" si="557"/>
        <v/>
      </c>
      <c r="AL972" s="41" t="str">
        <f t="shared" si="558"/>
        <v/>
      </c>
      <c r="AM972" s="8" t="e" cm="1">
        <f t="array" ref="AM972">Balance($B$8,$B$11,$B$12,$H$7,B972,AK972,AL972)</f>
        <v>#VALUE!</v>
      </c>
      <c r="AN972" s="8" t="e" cm="1">
        <f t="array" ref="AN972">getStorageByWaterLevel(B971)</f>
        <v>#VALUE!</v>
      </c>
    </row>
    <row r="973" spans="2:40" x14ac:dyDescent="0.25">
      <c r="B973" s="326" t="str">
        <f t="shared" si="536"/>
        <v/>
      </c>
      <c r="C973" s="326" t="str">
        <f t="shared" si="537"/>
        <v/>
      </c>
      <c r="D973" s="326" t="str">
        <f t="shared" si="538"/>
        <v/>
      </c>
      <c r="E973" s="326" t="str">
        <f t="shared" si="535"/>
        <v xml:space="preserve"> </v>
      </c>
      <c r="F973" s="326" t="str">
        <f t="shared" si="539"/>
        <v/>
      </c>
      <c r="G973" s="326" t="str">
        <f t="shared" si="540"/>
        <v/>
      </c>
      <c r="H973" s="311"/>
      <c r="I973" s="326" t="str">
        <f t="shared" si="541"/>
        <v/>
      </c>
      <c r="J973" s="326">
        <f t="shared" si="534"/>
        <v>42.18</v>
      </c>
      <c r="K973" s="333" t="str">
        <f t="shared" si="542"/>
        <v/>
      </c>
      <c r="L973" s="321" t="str">
        <f t="shared" si="543"/>
        <v/>
      </c>
      <c r="M973" s="321" t="str">
        <f t="shared" si="544"/>
        <v/>
      </c>
      <c r="N973" s="326" t="str">
        <f t="shared" si="545"/>
        <v/>
      </c>
      <c r="O973" s="326" t="str">
        <f t="shared" si="546"/>
        <v/>
      </c>
      <c r="P973" s="330"/>
      <c r="Q973" s="326"/>
      <c r="R973" s="276" t="str">
        <f>IF(H973&gt;0, rate1(1,$L$52,$L$51,$L$54,L973,$L$53,$L$50,P973),"")</f>
        <v/>
      </c>
      <c r="S973" s="321"/>
      <c r="T973" s="321"/>
      <c r="U973" s="326"/>
      <c r="V973" s="334"/>
      <c r="W973" s="326"/>
      <c r="X973" s="326"/>
      <c r="Y973" s="326"/>
      <c r="Z973" s="107" t="str">
        <f>IF(H973&gt;0, rate1(1,$L$52,$L$51,$L$54,U973,$L$53,$L$50,Y973),"")</f>
        <v/>
      </c>
      <c r="AA973" s="334" t="str">
        <f t="shared" si="547"/>
        <v/>
      </c>
      <c r="AB973" s="334" t="str">
        <f t="shared" si="548"/>
        <v/>
      </c>
      <c r="AC973" s="326" t="str">
        <f t="shared" si="549"/>
        <v/>
      </c>
      <c r="AD973" s="326" t="str">
        <f t="shared" si="550"/>
        <v/>
      </c>
      <c r="AE973" s="326" t="str">
        <f t="shared" si="551"/>
        <v/>
      </c>
      <c r="AF973" s="326" t="str">
        <f t="shared" si="552"/>
        <v/>
      </c>
      <c r="AG973" s="326" t="str">
        <f t="shared" si="553"/>
        <v/>
      </c>
      <c r="AH973" s="326" t="str">
        <f t="shared" si="554"/>
        <v/>
      </c>
      <c r="AI973" s="326" t="str">
        <f t="shared" si="555"/>
        <v/>
      </c>
      <c r="AJ973" s="326" t="str">
        <f t="shared" si="556"/>
        <v/>
      </c>
      <c r="AK973" s="335" t="str">
        <f t="shared" si="557"/>
        <v/>
      </c>
      <c r="AL973" s="41" t="str">
        <f t="shared" si="558"/>
        <v/>
      </c>
      <c r="AM973" s="8" t="e" cm="1">
        <f t="array" ref="AM973">Balance($B$8,$B$11,$B$12,$H$7,B973,AK973,AL973)</f>
        <v>#VALUE!</v>
      </c>
      <c r="AN973" s="8" t="e" cm="1">
        <f t="array" ref="AN973">getStorageByWaterLevel(B972)</f>
        <v>#VALUE!</v>
      </c>
    </row>
    <row r="974" spans="2:40" x14ac:dyDescent="0.25">
      <c r="B974" s="326" t="str">
        <f t="shared" si="536"/>
        <v/>
      </c>
      <c r="C974" s="326" t="str">
        <f t="shared" si="537"/>
        <v/>
      </c>
      <c r="D974" s="326" t="str">
        <f t="shared" si="538"/>
        <v/>
      </c>
      <c r="E974" s="326" t="str">
        <f t="shared" si="535"/>
        <v xml:space="preserve"> </v>
      </c>
      <c r="F974" s="326" t="str">
        <f t="shared" si="539"/>
        <v/>
      </c>
      <c r="G974" s="326" t="str">
        <f t="shared" si="540"/>
        <v/>
      </c>
      <c r="H974" s="311"/>
      <c r="I974" s="326" t="str">
        <f t="shared" si="541"/>
        <v/>
      </c>
      <c r="J974" s="326">
        <f t="shared" si="534"/>
        <v>42.18</v>
      </c>
      <c r="K974" s="333" t="str">
        <f t="shared" si="542"/>
        <v/>
      </c>
      <c r="L974" s="321" t="str">
        <f t="shared" si="543"/>
        <v/>
      </c>
      <c r="M974" s="321" t="str">
        <f t="shared" si="544"/>
        <v/>
      </c>
      <c r="N974" s="326" t="str">
        <f t="shared" si="545"/>
        <v/>
      </c>
      <c r="O974" s="326" t="str">
        <f t="shared" si="546"/>
        <v/>
      </c>
      <c r="P974" s="330"/>
      <c r="Q974" s="326"/>
      <c r="R974" s="276" t="str">
        <f>IF(H974&gt;0, rate1(1,$L$52,$L$51,$L$54,L974,$L$53,$L$50,P974),"")</f>
        <v/>
      </c>
      <c r="S974" s="321"/>
      <c r="T974" s="321"/>
      <c r="U974" s="326"/>
      <c r="V974" s="334"/>
      <c r="W974" s="326"/>
      <c r="X974" s="326"/>
      <c r="Y974" s="326"/>
      <c r="Z974" s="107" t="str">
        <f>IF(H974&gt;0, rate1(1,$L$52,$L$51,$L$54,U974,$L$53,$L$50,Y974),"")</f>
        <v/>
      </c>
      <c r="AA974" s="334" t="str">
        <f t="shared" si="547"/>
        <v/>
      </c>
      <c r="AB974" s="334" t="str">
        <f t="shared" si="548"/>
        <v/>
      </c>
      <c r="AC974" s="326" t="str">
        <f t="shared" si="549"/>
        <v/>
      </c>
      <c r="AD974" s="326" t="str">
        <f t="shared" si="550"/>
        <v/>
      </c>
      <c r="AE974" s="326" t="str">
        <f t="shared" si="551"/>
        <v/>
      </c>
      <c r="AF974" s="326" t="str">
        <f t="shared" si="552"/>
        <v/>
      </c>
      <c r="AG974" s="326" t="str">
        <f t="shared" si="553"/>
        <v/>
      </c>
      <c r="AH974" s="326" t="str">
        <f t="shared" si="554"/>
        <v/>
      </c>
      <c r="AI974" s="326" t="str">
        <f t="shared" si="555"/>
        <v/>
      </c>
      <c r="AJ974" s="326" t="str">
        <f t="shared" si="556"/>
        <v/>
      </c>
      <c r="AK974" s="335" t="str">
        <f t="shared" si="557"/>
        <v/>
      </c>
      <c r="AL974" s="41" t="str">
        <f t="shared" si="558"/>
        <v/>
      </c>
      <c r="AM974" s="8" t="e" cm="1">
        <f t="array" ref="AM974">Balance($B$8,$B$11,$B$12,$H$7,B974,AK974,AL974)</f>
        <v>#VALUE!</v>
      </c>
      <c r="AN974" s="8" t="e" cm="1">
        <f t="array" ref="AN974">getStorageByWaterLevel(B973)</f>
        <v>#VALUE!</v>
      </c>
    </row>
    <row r="975" spans="2:40" x14ac:dyDescent="0.25">
      <c r="B975" s="326" t="str">
        <f t="shared" si="536"/>
        <v/>
      </c>
      <c r="C975" s="326" t="str">
        <f t="shared" si="537"/>
        <v/>
      </c>
      <c r="D975" s="326" t="str">
        <f t="shared" si="538"/>
        <v/>
      </c>
      <c r="E975" s="326" t="str">
        <f t="shared" si="535"/>
        <v xml:space="preserve"> </v>
      </c>
      <c r="F975" s="326" t="str">
        <f t="shared" si="539"/>
        <v/>
      </c>
      <c r="G975" s="326" t="str">
        <f t="shared" si="540"/>
        <v/>
      </c>
      <c r="H975" s="311"/>
      <c r="I975" s="326" t="str">
        <f t="shared" si="541"/>
        <v/>
      </c>
      <c r="J975" s="326">
        <f t="shared" si="534"/>
        <v>42.18</v>
      </c>
      <c r="K975" s="333" t="str">
        <f t="shared" si="542"/>
        <v/>
      </c>
      <c r="L975" s="321" t="str">
        <f t="shared" si="543"/>
        <v/>
      </c>
      <c r="M975" s="321" t="str">
        <f t="shared" si="544"/>
        <v/>
      </c>
      <c r="N975" s="326" t="str">
        <f t="shared" si="545"/>
        <v/>
      </c>
      <c r="O975" s="326" t="str">
        <f t="shared" si="546"/>
        <v/>
      </c>
      <c r="P975" s="330"/>
      <c r="Q975" s="326"/>
      <c r="R975" s="276" t="str">
        <f>IF(H975&gt;0, rate1(1,$L$52,$L$51,$L$54,L975,$L$53,$L$50,P975),"")</f>
        <v/>
      </c>
      <c r="S975" s="321"/>
      <c r="T975" s="321"/>
      <c r="U975" s="326"/>
      <c r="V975" s="334"/>
      <c r="W975" s="326"/>
      <c r="X975" s="326"/>
      <c r="Y975" s="326"/>
      <c r="Z975" s="107" t="str">
        <f>IF(H975&gt;0, rate1(1,$L$52,$L$51,$L$54,U975,$L$53,$L$50,Y975),"")</f>
        <v/>
      </c>
      <c r="AA975" s="334" t="str">
        <f t="shared" si="547"/>
        <v/>
      </c>
      <c r="AB975" s="334" t="str">
        <f t="shared" si="548"/>
        <v/>
      </c>
      <c r="AC975" s="326" t="str">
        <f t="shared" si="549"/>
        <v/>
      </c>
      <c r="AD975" s="326" t="str">
        <f t="shared" si="550"/>
        <v/>
      </c>
      <c r="AE975" s="326" t="str">
        <f t="shared" si="551"/>
        <v/>
      </c>
      <c r="AF975" s="326" t="str">
        <f t="shared" si="552"/>
        <v/>
      </c>
      <c r="AG975" s="326" t="str">
        <f t="shared" si="553"/>
        <v/>
      </c>
      <c r="AH975" s="326" t="str">
        <f t="shared" si="554"/>
        <v/>
      </c>
      <c r="AI975" s="326" t="str">
        <f t="shared" si="555"/>
        <v/>
      </c>
      <c r="AJ975" s="326" t="str">
        <f t="shared" si="556"/>
        <v/>
      </c>
      <c r="AK975" s="335" t="str">
        <f t="shared" si="557"/>
        <v/>
      </c>
      <c r="AL975" s="41" t="str">
        <f t="shared" si="558"/>
        <v/>
      </c>
      <c r="AM975" s="8" t="e" cm="1">
        <f t="array" ref="AM975">Balance($B$8,$B$11,$B$12,$H$7,B975,AK975,AL975)</f>
        <v>#VALUE!</v>
      </c>
      <c r="AN975" s="8" t="e" cm="1">
        <f t="array" ref="AN975">getStorageByWaterLevel(B974)</f>
        <v>#VALUE!</v>
      </c>
    </row>
    <row r="976" spans="2:40" x14ac:dyDescent="0.25">
      <c r="B976" s="326" t="str">
        <f t="shared" si="536"/>
        <v/>
      </c>
      <c r="C976" s="326" t="str">
        <f t="shared" si="537"/>
        <v/>
      </c>
      <c r="D976" s="326" t="str">
        <f t="shared" si="538"/>
        <v/>
      </c>
      <c r="E976" s="326" t="str">
        <f t="shared" si="535"/>
        <v xml:space="preserve"> </v>
      </c>
      <c r="F976" s="326" t="str">
        <f t="shared" si="539"/>
        <v/>
      </c>
      <c r="G976" s="326" t="str">
        <f t="shared" si="540"/>
        <v/>
      </c>
      <c r="H976" s="311"/>
      <c r="I976" s="326" t="str">
        <f t="shared" si="541"/>
        <v/>
      </c>
      <c r="J976" s="326">
        <f t="shared" si="534"/>
        <v>42.18</v>
      </c>
      <c r="K976" s="333" t="str">
        <f t="shared" si="542"/>
        <v/>
      </c>
      <c r="L976" s="321" t="str">
        <f t="shared" si="543"/>
        <v/>
      </c>
      <c r="M976" s="321" t="str">
        <f t="shared" si="544"/>
        <v/>
      </c>
      <c r="N976" s="326" t="str">
        <f t="shared" si="545"/>
        <v/>
      </c>
      <c r="O976" s="326" t="str">
        <f t="shared" si="546"/>
        <v/>
      </c>
      <c r="P976" s="330"/>
      <c r="Q976" s="326"/>
      <c r="R976" s="276" t="str">
        <f>IF(H976&gt;0, rate1(1,$L$52,$L$51,$L$54,L976,$L$53,$L$50,P976),"")</f>
        <v/>
      </c>
      <c r="S976" s="321"/>
      <c r="T976" s="321"/>
      <c r="U976" s="326"/>
      <c r="V976" s="334"/>
      <c r="W976" s="326"/>
      <c r="X976" s="326"/>
      <c r="Y976" s="326"/>
      <c r="Z976" s="107" t="str">
        <f>IF(H976&gt;0, rate1(1,$L$52,$L$51,$L$54,U976,$L$53,$L$50,Y976),"")</f>
        <v/>
      </c>
      <c r="AA976" s="334" t="str">
        <f t="shared" si="547"/>
        <v/>
      </c>
      <c r="AB976" s="334" t="str">
        <f t="shared" si="548"/>
        <v/>
      </c>
      <c r="AC976" s="326" t="str">
        <f t="shared" si="549"/>
        <v/>
      </c>
      <c r="AD976" s="326" t="str">
        <f t="shared" si="550"/>
        <v/>
      </c>
      <c r="AE976" s="326" t="str">
        <f t="shared" si="551"/>
        <v/>
      </c>
      <c r="AF976" s="326" t="str">
        <f t="shared" si="552"/>
        <v/>
      </c>
      <c r="AG976" s="326" t="str">
        <f t="shared" si="553"/>
        <v/>
      </c>
      <c r="AH976" s="326" t="str">
        <f t="shared" si="554"/>
        <v/>
      </c>
      <c r="AI976" s="326" t="str">
        <f t="shared" si="555"/>
        <v/>
      </c>
      <c r="AJ976" s="326" t="str">
        <f t="shared" si="556"/>
        <v/>
      </c>
      <c r="AK976" s="335" t="str">
        <f t="shared" si="557"/>
        <v/>
      </c>
      <c r="AL976" s="41" t="str">
        <f t="shared" si="558"/>
        <v/>
      </c>
      <c r="AM976" s="8" t="e" cm="1">
        <f t="array" ref="AM976">Balance($B$8,$B$11,$B$12,$H$7,B976,AK976,AL976)</f>
        <v>#VALUE!</v>
      </c>
      <c r="AN976" s="8" t="e" cm="1">
        <f t="array" ref="AN976">getStorageByWaterLevel(B975)</f>
        <v>#VALUE!</v>
      </c>
    </row>
    <row r="977" spans="2:40" x14ac:dyDescent="0.25">
      <c r="B977" s="326" t="str">
        <f t="shared" si="536"/>
        <v/>
      </c>
      <c r="C977" s="326" t="str">
        <f t="shared" si="537"/>
        <v/>
      </c>
      <c r="D977" s="326" t="str">
        <f t="shared" si="538"/>
        <v/>
      </c>
      <c r="E977" s="326" t="str">
        <f t="shared" si="535"/>
        <v xml:space="preserve"> </v>
      </c>
      <c r="F977" s="326" t="str">
        <f t="shared" si="539"/>
        <v/>
      </c>
      <c r="G977" s="326" t="str">
        <f t="shared" si="540"/>
        <v/>
      </c>
      <c r="H977" s="311"/>
      <c r="I977" s="326" t="str">
        <f t="shared" si="541"/>
        <v/>
      </c>
      <c r="J977" s="326">
        <f t="shared" si="534"/>
        <v>42.18</v>
      </c>
      <c r="K977" s="333" t="str">
        <f t="shared" si="542"/>
        <v/>
      </c>
      <c r="L977" s="321" t="str">
        <f t="shared" si="543"/>
        <v/>
      </c>
      <c r="M977" s="321" t="str">
        <f t="shared" si="544"/>
        <v/>
      </c>
      <c r="N977" s="326" t="str">
        <f t="shared" si="545"/>
        <v/>
      </c>
      <c r="O977" s="326" t="str">
        <f t="shared" si="546"/>
        <v/>
      </c>
      <c r="P977" s="330"/>
      <c r="Q977" s="326"/>
      <c r="R977" s="276" t="str">
        <f>IF(H977&gt;0, rate1(1,$L$52,$L$51,$L$54,L977,$L$53,$L$50,P977),"")</f>
        <v/>
      </c>
      <c r="S977" s="321"/>
      <c r="T977" s="321"/>
      <c r="U977" s="326"/>
      <c r="V977" s="334"/>
      <c r="W977" s="326"/>
      <c r="X977" s="326"/>
      <c r="Y977" s="326"/>
      <c r="Z977" s="107" t="str">
        <f>IF(H977&gt;0, rate1(1,$L$52,$L$51,$L$54,U977,$L$53,$L$50,Y977),"")</f>
        <v/>
      </c>
      <c r="AA977" s="334" t="str">
        <f t="shared" si="547"/>
        <v/>
      </c>
      <c r="AB977" s="334" t="str">
        <f t="shared" si="548"/>
        <v/>
      </c>
      <c r="AC977" s="326" t="str">
        <f t="shared" si="549"/>
        <v/>
      </c>
      <c r="AD977" s="326" t="str">
        <f t="shared" si="550"/>
        <v/>
      </c>
      <c r="AE977" s="326" t="str">
        <f t="shared" si="551"/>
        <v/>
      </c>
      <c r="AF977" s="326" t="str">
        <f t="shared" si="552"/>
        <v/>
      </c>
      <c r="AG977" s="326" t="str">
        <f t="shared" si="553"/>
        <v/>
      </c>
      <c r="AH977" s="326" t="str">
        <f t="shared" si="554"/>
        <v/>
      </c>
      <c r="AI977" s="326" t="str">
        <f t="shared" si="555"/>
        <v/>
      </c>
      <c r="AJ977" s="326" t="str">
        <f t="shared" si="556"/>
        <v/>
      </c>
      <c r="AK977" s="335" t="str">
        <f t="shared" si="557"/>
        <v/>
      </c>
      <c r="AL977" s="41" t="str">
        <f t="shared" si="558"/>
        <v/>
      </c>
      <c r="AM977" s="8" t="e" cm="1">
        <f t="array" ref="AM977">Balance($B$8,$B$11,$B$12,$H$7,B977,AK977,AL977)</f>
        <v>#VALUE!</v>
      </c>
      <c r="AN977" s="8" t="e" cm="1">
        <f t="array" ref="AN977">getStorageByWaterLevel(B976)</f>
        <v>#VALUE!</v>
      </c>
    </row>
    <row r="978" spans="2:40" x14ac:dyDescent="0.25">
      <c r="B978" s="326" t="str">
        <f t="shared" si="536"/>
        <v/>
      </c>
      <c r="C978" s="326" t="str">
        <f t="shared" si="537"/>
        <v/>
      </c>
      <c r="D978" s="326" t="str">
        <f t="shared" si="538"/>
        <v/>
      </c>
      <c r="E978" s="326" t="str">
        <f t="shared" si="535"/>
        <v xml:space="preserve"> </v>
      </c>
      <c r="F978" s="326" t="str">
        <f t="shared" si="539"/>
        <v/>
      </c>
      <c r="G978" s="326" t="str">
        <f t="shared" si="540"/>
        <v/>
      </c>
      <c r="H978" s="311"/>
      <c r="I978" s="326" t="str">
        <f t="shared" si="541"/>
        <v/>
      </c>
      <c r="J978" s="326">
        <f t="shared" si="534"/>
        <v>42.18</v>
      </c>
      <c r="K978" s="333" t="str">
        <f t="shared" si="542"/>
        <v/>
      </c>
      <c r="L978" s="321" t="str">
        <f t="shared" si="543"/>
        <v/>
      </c>
      <c r="M978" s="321" t="str">
        <f t="shared" si="544"/>
        <v/>
      </c>
      <c r="N978" s="326" t="str">
        <f t="shared" si="545"/>
        <v/>
      </c>
      <c r="O978" s="326" t="str">
        <f t="shared" si="546"/>
        <v/>
      </c>
      <c r="P978" s="330"/>
      <c r="Q978" s="326"/>
      <c r="R978" s="276" t="str">
        <f>IF(H978&gt;0, rate1(1,$L$52,$L$51,$L$54,L978,$L$53,$L$50,P978),"")</f>
        <v/>
      </c>
      <c r="S978" s="321"/>
      <c r="T978" s="321"/>
      <c r="U978" s="326"/>
      <c r="V978" s="334"/>
      <c r="W978" s="326"/>
      <c r="X978" s="326"/>
      <c r="Y978" s="326"/>
      <c r="Z978" s="107" t="str">
        <f>IF(H978&gt;0, rate1(1,$L$52,$L$51,$L$54,U978,$L$53,$L$50,Y978),"")</f>
        <v/>
      </c>
      <c r="AA978" s="334" t="str">
        <f t="shared" si="547"/>
        <v/>
      </c>
      <c r="AB978" s="334" t="str">
        <f t="shared" si="548"/>
        <v/>
      </c>
      <c r="AC978" s="326" t="str">
        <f t="shared" si="549"/>
        <v/>
      </c>
      <c r="AD978" s="326" t="str">
        <f t="shared" si="550"/>
        <v/>
      </c>
      <c r="AE978" s="326" t="str">
        <f t="shared" si="551"/>
        <v/>
      </c>
      <c r="AF978" s="326" t="str">
        <f t="shared" si="552"/>
        <v/>
      </c>
      <c r="AG978" s="326" t="str">
        <f t="shared" si="553"/>
        <v/>
      </c>
      <c r="AH978" s="326" t="str">
        <f t="shared" si="554"/>
        <v/>
      </c>
      <c r="AI978" s="326" t="str">
        <f t="shared" si="555"/>
        <v/>
      </c>
      <c r="AJ978" s="326" t="str">
        <f t="shared" si="556"/>
        <v/>
      </c>
      <c r="AK978" s="335" t="str">
        <f t="shared" si="557"/>
        <v/>
      </c>
      <c r="AL978" s="41" t="str">
        <f t="shared" si="558"/>
        <v/>
      </c>
      <c r="AM978" s="8" t="e" cm="1">
        <f t="array" ref="AM978">Balance($B$8,$B$11,$B$12,$H$7,B978,AK978,AL978)</f>
        <v>#VALUE!</v>
      </c>
      <c r="AN978" s="8" t="e" cm="1">
        <f t="array" ref="AN978">getStorageByWaterLevel(B977)</f>
        <v>#VALUE!</v>
      </c>
    </row>
    <row r="979" spans="2:40" x14ac:dyDescent="0.25">
      <c r="B979" s="326" t="str">
        <f t="shared" si="536"/>
        <v/>
      </c>
      <c r="C979" s="326" t="str">
        <f t="shared" si="537"/>
        <v/>
      </c>
      <c r="D979" s="326" t="str">
        <f t="shared" si="538"/>
        <v/>
      </c>
      <c r="E979" s="326" t="str">
        <f t="shared" si="535"/>
        <v xml:space="preserve"> </v>
      </c>
      <c r="F979" s="326" t="str">
        <f t="shared" si="539"/>
        <v/>
      </c>
      <c r="G979" s="326" t="str">
        <f t="shared" si="540"/>
        <v/>
      </c>
      <c r="H979" s="311"/>
      <c r="I979" s="326" t="str">
        <f t="shared" si="541"/>
        <v/>
      </c>
      <c r="J979" s="326">
        <f t="shared" si="534"/>
        <v>42.18</v>
      </c>
      <c r="K979" s="333" t="str">
        <f t="shared" si="542"/>
        <v/>
      </c>
      <c r="L979" s="321" t="str">
        <f t="shared" si="543"/>
        <v/>
      </c>
      <c r="M979" s="321" t="str">
        <f t="shared" si="544"/>
        <v/>
      </c>
      <c r="N979" s="326" t="str">
        <f t="shared" si="545"/>
        <v/>
      </c>
      <c r="O979" s="326" t="str">
        <f t="shared" si="546"/>
        <v/>
      </c>
      <c r="P979" s="330"/>
      <c r="Q979" s="326"/>
      <c r="R979" s="276" t="str">
        <f>IF(H979&gt;0, rate1(1,$L$52,$L$51,$L$54,L979,$L$53,$L$50,P979),"")</f>
        <v/>
      </c>
      <c r="S979" s="321"/>
      <c r="T979" s="321"/>
      <c r="U979" s="326"/>
      <c r="V979" s="334"/>
      <c r="W979" s="326"/>
      <c r="X979" s="326"/>
      <c r="Y979" s="326"/>
      <c r="Z979" s="107" t="str">
        <f>IF(H979&gt;0, rate1(1,$L$52,$L$51,$L$54,U979,$L$53,$L$50,Y979),"")</f>
        <v/>
      </c>
      <c r="AA979" s="334" t="str">
        <f t="shared" si="547"/>
        <v/>
      </c>
      <c r="AB979" s="334" t="str">
        <f t="shared" si="548"/>
        <v/>
      </c>
      <c r="AC979" s="326" t="str">
        <f t="shared" si="549"/>
        <v/>
      </c>
      <c r="AD979" s="326" t="str">
        <f t="shared" si="550"/>
        <v/>
      </c>
      <c r="AE979" s="326" t="str">
        <f t="shared" si="551"/>
        <v/>
      </c>
      <c r="AF979" s="326" t="str">
        <f t="shared" si="552"/>
        <v/>
      </c>
      <c r="AG979" s="326" t="str">
        <f t="shared" si="553"/>
        <v/>
      </c>
      <c r="AH979" s="326" t="str">
        <f t="shared" si="554"/>
        <v/>
      </c>
      <c r="AI979" s="326" t="str">
        <f t="shared" si="555"/>
        <v/>
      </c>
      <c r="AJ979" s="326" t="str">
        <f t="shared" si="556"/>
        <v/>
      </c>
      <c r="AK979" s="335" t="str">
        <f t="shared" si="557"/>
        <v/>
      </c>
      <c r="AL979" s="41" t="str">
        <f t="shared" si="558"/>
        <v/>
      </c>
      <c r="AM979" s="8" t="e" cm="1">
        <f t="array" ref="AM979">Balance($B$8,$B$11,$B$12,$H$7,B979,AK979,AL979)</f>
        <v>#VALUE!</v>
      </c>
      <c r="AN979" s="8" t="e" cm="1">
        <f t="array" ref="AN979">getStorageByWaterLevel(B978)</f>
        <v>#VALUE!</v>
      </c>
    </row>
    <row r="980" spans="2:40" x14ac:dyDescent="0.25">
      <c r="B980" s="326" t="str">
        <f t="shared" si="536"/>
        <v/>
      </c>
      <c r="C980" s="326" t="str">
        <f t="shared" si="537"/>
        <v/>
      </c>
      <c r="D980" s="326" t="str">
        <f t="shared" si="538"/>
        <v/>
      </c>
      <c r="E980" s="326" t="str">
        <f t="shared" si="535"/>
        <v xml:space="preserve"> </v>
      </c>
      <c r="F980" s="326" t="str">
        <f t="shared" si="539"/>
        <v/>
      </c>
      <c r="G980" s="326" t="str">
        <f t="shared" si="540"/>
        <v/>
      </c>
      <c r="H980" s="311"/>
      <c r="I980" s="326" t="str">
        <f t="shared" si="541"/>
        <v/>
      </c>
      <c r="J980" s="326">
        <f t="shared" si="534"/>
        <v>42.18</v>
      </c>
      <c r="K980" s="333" t="str">
        <f t="shared" si="542"/>
        <v/>
      </c>
      <c r="L980" s="321" t="str">
        <f t="shared" si="543"/>
        <v/>
      </c>
      <c r="M980" s="321" t="str">
        <f t="shared" si="544"/>
        <v/>
      </c>
      <c r="N980" s="326" t="str">
        <f t="shared" si="545"/>
        <v/>
      </c>
      <c r="O980" s="326" t="str">
        <f t="shared" si="546"/>
        <v/>
      </c>
      <c r="P980" s="330"/>
      <c r="Q980" s="326"/>
      <c r="R980" s="276" t="str">
        <f>IF(H980&gt;0, rate1(1,$L$52,$L$51,$L$54,L980,$L$53,$L$50,P980),"")</f>
        <v/>
      </c>
      <c r="S980" s="321"/>
      <c r="T980" s="321"/>
      <c r="U980" s="326"/>
      <c r="V980" s="334"/>
      <c r="W980" s="326"/>
      <c r="X980" s="326"/>
      <c r="Y980" s="326"/>
      <c r="Z980" s="107" t="str">
        <f>IF(H980&gt;0, rate1(1,$L$52,$L$51,$L$54,U980,$L$53,$L$50,Y980),"")</f>
        <v/>
      </c>
      <c r="AA980" s="334" t="str">
        <f t="shared" si="547"/>
        <v/>
      </c>
      <c r="AB980" s="334" t="str">
        <f t="shared" si="548"/>
        <v/>
      </c>
      <c r="AC980" s="326" t="str">
        <f t="shared" si="549"/>
        <v/>
      </c>
      <c r="AD980" s="326" t="str">
        <f t="shared" si="550"/>
        <v/>
      </c>
      <c r="AE980" s="326" t="str">
        <f t="shared" si="551"/>
        <v/>
      </c>
      <c r="AF980" s="326" t="str">
        <f t="shared" si="552"/>
        <v/>
      </c>
      <c r="AG980" s="326" t="str">
        <f t="shared" si="553"/>
        <v/>
      </c>
      <c r="AH980" s="326" t="str">
        <f t="shared" si="554"/>
        <v/>
      </c>
      <c r="AI980" s="326" t="str">
        <f t="shared" si="555"/>
        <v/>
      </c>
      <c r="AJ980" s="326" t="str">
        <f t="shared" si="556"/>
        <v/>
      </c>
      <c r="AK980" s="335" t="str">
        <f t="shared" si="557"/>
        <v/>
      </c>
      <c r="AL980" s="41" t="str">
        <f t="shared" si="558"/>
        <v/>
      </c>
      <c r="AM980" s="8" t="e" cm="1">
        <f t="array" ref="AM980">Balance($B$8,$B$11,$B$12,$H$7,B980,AK980,AL980)</f>
        <v>#VALUE!</v>
      </c>
      <c r="AN980" s="8" t="e" cm="1">
        <f t="array" ref="AN980">getStorageByWaterLevel(B979)</f>
        <v>#VALUE!</v>
      </c>
    </row>
    <row r="981" spans="2:40" x14ac:dyDescent="0.25">
      <c r="B981" s="326" t="str">
        <f t="shared" si="536"/>
        <v/>
      </c>
      <c r="C981" s="326" t="str">
        <f t="shared" si="537"/>
        <v/>
      </c>
      <c r="D981" s="326" t="str">
        <f t="shared" si="538"/>
        <v/>
      </c>
      <c r="E981" s="326" t="str">
        <f t="shared" si="535"/>
        <v xml:space="preserve"> </v>
      </c>
      <c r="F981" s="326" t="str">
        <f t="shared" si="539"/>
        <v/>
      </c>
      <c r="G981" s="326" t="str">
        <f t="shared" si="540"/>
        <v/>
      </c>
      <c r="H981" s="311"/>
      <c r="I981" s="326" t="str">
        <f t="shared" si="541"/>
        <v/>
      </c>
      <c r="J981" s="326">
        <f t="shared" si="534"/>
        <v>42.18</v>
      </c>
      <c r="K981" s="333" t="str">
        <f t="shared" si="542"/>
        <v/>
      </c>
      <c r="L981" s="321" t="str">
        <f t="shared" si="543"/>
        <v/>
      </c>
      <c r="M981" s="321" t="str">
        <f t="shared" si="544"/>
        <v/>
      </c>
      <c r="N981" s="326" t="str">
        <f t="shared" si="545"/>
        <v/>
      </c>
      <c r="O981" s="326" t="str">
        <f t="shared" si="546"/>
        <v/>
      </c>
      <c r="P981" s="330"/>
      <c r="Q981" s="326"/>
      <c r="R981" s="276" t="str">
        <f>IF(H981&gt;0, rate1(1,$L$52,$L$51,$L$54,L981,$L$53,$L$50,P981),"")</f>
        <v/>
      </c>
      <c r="S981" s="321"/>
      <c r="T981" s="321"/>
      <c r="U981" s="326"/>
      <c r="V981" s="334"/>
      <c r="W981" s="326"/>
      <c r="X981" s="326"/>
      <c r="Y981" s="326"/>
      <c r="Z981" s="107" t="str">
        <f>IF(H981&gt;0, rate1(1,$L$52,$L$51,$L$54,U981,$L$53,$L$50,Y981),"")</f>
        <v/>
      </c>
      <c r="AA981" s="334" t="str">
        <f t="shared" si="547"/>
        <v/>
      </c>
      <c r="AB981" s="334" t="str">
        <f t="shared" si="548"/>
        <v/>
      </c>
      <c r="AC981" s="326" t="str">
        <f t="shared" si="549"/>
        <v/>
      </c>
      <c r="AD981" s="326" t="str">
        <f t="shared" si="550"/>
        <v/>
      </c>
      <c r="AE981" s="326" t="str">
        <f t="shared" si="551"/>
        <v/>
      </c>
      <c r="AF981" s="326" t="str">
        <f t="shared" si="552"/>
        <v/>
      </c>
      <c r="AG981" s="326" t="str">
        <f t="shared" si="553"/>
        <v/>
      </c>
      <c r="AH981" s="326" t="str">
        <f t="shared" si="554"/>
        <v/>
      </c>
      <c r="AI981" s="326" t="str">
        <f t="shared" si="555"/>
        <v/>
      </c>
      <c r="AJ981" s="326" t="str">
        <f t="shared" si="556"/>
        <v/>
      </c>
      <c r="AK981" s="335" t="str">
        <f t="shared" si="557"/>
        <v/>
      </c>
      <c r="AL981" s="41" t="str">
        <f t="shared" si="558"/>
        <v/>
      </c>
      <c r="AM981" s="8" t="e" cm="1">
        <f t="array" ref="AM981">Balance($B$8,$B$11,$B$12,$H$7,B981,AK981,AL981)</f>
        <v>#VALUE!</v>
      </c>
      <c r="AN981" s="8" t="e" cm="1">
        <f t="array" ref="AN981">getStorageByWaterLevel(B980)</f>
        <v>#VALUE!</v>
      </c>
    </row>
    <row r="982" spans="2:40" x14ac:dyDescent="0.25">
      <c r="B982" s="326" t="str">
        <f t="shared" si="536"/>
        <v/>
      </c>
      <c r="C982" s="326" t="str">
        <f t="shared" si="537"/>
        <v/>
      </c>
      <c r="D982" s="326" t="str">
        <f t="shared" si="538"/>
        <v/>
      </c>
      <c r="E982" s="326" t="str">
        <f t="shared" si="535"/>
        <v xml:space="preserve"> </v>
      </c>
      <c r="F982" s="326" t="str">
        <f t="shared" si="539"/>
        <v/>
      </c>
      <c r="G982" s="326" t="str">
        <f t="shared" si="540"/>
        <v/>
      </c>
      <c r="H982" s="311"/>
      <c r="I982" s="326" t="str">
        <f t="shared" si="541"/>
        <v/>
      </c>
      <c r="J982" s="326">
        <f t="shared" si="534"/>
        <v>42.18</v>
      </c>
      <c r="K982" s="333" t="str">
        <f t="shared" si="542"/>
        <v/>
      </c>
      <c r="L982" s="321" t="str">
        <f t="shared" si="543"/>
        <v/>
      </c>
      <c r="M982" s="321" t="str">
        <f t="shared" si="544"/>
        <v/>
      </c>
      <c r="N982" s="326" t="str">
        <f t="shared" si="545"/>
        <v/>
      </c>
      <c r="O982" s="326" t="str">
        <f t="shared" si="546"/>
        <v/>
      </c>
      <c r="P982" s="330"/>
      <c r="Q982" s="326"/>
      <c r="R982" s="276" t="str">
        <f>IF(H982&gt;0, rate1(1,$L$52,$L$51,$L$54,L982,$L$53,$L$50,P982),"")</f>
        <v/>
      </c>
      <c r="S982" s="321"/>
      <c r="T982" s="321"/>
      <c r="U982" s="326"/>
      <c r="V982" s="334"/>
      <c r="W982" s="326"/>
      <c r="X982" s="326"/>
      <c r="Y982" s="326"/>
      <c r="Z982" s="107" t="str">
        <f>IF(H982&gt;0, rate1(1,$L$52,$L$51,$L$54,U982,$L$53,$L$50,Y982),"")</f>
        <v/>
      </c>
      <c r="AA982" s="334" t="str">
        <f t="shared" si="547"/>
        <v/>
      </c>
      <c r="AB982" s="334" t="str">
        <f t="shared" si="548"/>
        <v/>
      </c>
      <c r="AC982" s="326" t="str">
        <f t="shared" si="549"/>
        <v/>
      </c>
      <c r="AD982" s="326" t="str">
        <f t="shared" si="550"/>
        <v/>
      </c>
      <c r="AE982" s="326" t="str">
        <f t="shared" si="551"/>
        <v/>
      </c>
      <c r="AF982" s="326" t="str">
        <f t="shared" si="552"/>
        <v/>
      </c>
      <c r="AG982" s="326" t="str">
        <f t="shared" si="553"/>
        <v/>
      </c>
      <c r="AH982" s="326" t="str">
        <f t="shared" si="554"/>
        <v/>
      </c>
      <c r="AI982" s="326" t="str">
        <f t="shared" si="555"/>
        <v/>
      </c>
      <c r="AJ982" s="326" t="str">
        <f t="shared" si="556"/>
        <v/>
      </c>
      <c r="AK982" s="335" t="str">
        <f t="shared" si="557"/>
        <v/>
      </c>
      <c r="AL982" s="41" t="str">
        <f t="shared" si="558"/>
        <v/>
      </c>
      <c r="AM982" s="8" t="e" cm="1">
        <f t="array" ref="AM982">Balance($B$8,$B$11,$B$12,$H$7,B982,AK982,AL982)</f>
        <v>#VALUE!</v>
      </c>
      <c r="AN982" s="8" t="e" cm="1">
        <f t="array" ref="AN982">getStorageByWaterLevel(B981)</f>
        <v>#VALUE!</v>
      </c>
    </row>
    <row r="983" spans="2:40" x14ac:dyDescent="0.25">
      <c r="B983" s="326" t="str">
        <f t="shared" si="536"/>
        <v/>
      </c>
      <c r="C983" s="326" t="str">
        <f t="shared" si="537"/>
        <v/>
      </c>
      <c r="D983" s="326" t="str">
        <f t="shared" si="538"/>
        <v/>
      </c>
      <c r="E983" s="326" t="str">
        <f t="shared" si="535"/>
        <v xml:space="preserve"> </v>
      </c>
      <c r="F983" s="326" t="str">
        <f t="shared" si="539"/>
        <v/>
      </c>
      <c r="G983" s="326" t="str">
        <f t="shared" si="540"/>
        <v/>
      </c>
      <c r="H983" s="311"/>
      <c r="I983" s="326" t="str">
        <f t="shared" si="541"/>
        <v/>
      </c>
      <c r="J983" s="326">
        <f t="shared" si="534"/>
        <v>42.18</v>
      </c>
      <c r="K983" s="333" t="str">
        <f t="shared" si="542"/>
        <v/>
      </c>
      <c r="L983" s="321" t="str">
        <f t="shared" si="543"/>
        <v/>
      </c>
      <c r="M983" s="321" t="str">
        <f t="shared" si="544"/>
        <v/>
      </c>
      <c r="N983" s="326" t="str">
        <f t="shared" si="545"/>
        <v/>
      </c>
      <c r="O983" s="326" t="str">
        <f t="shared" si="546"/>
        <v/>
      </c>
      <c r="P983" s="330"/>
      <c r="Q983" s="326"/>
      <c r="R983" s="276" t="str">
        <f>IF(H983&gt;0, rate1(1,$L$52,$L$51,$L$54,L983,$L$53,$L$50,P983),"")</f>
        <v/>
      </c>
      <c r="S983" s="321"/>
      <c r="T983" s="321"/>
      <c r="U983" s="326"/>
      <c r="V983" s="334"/>
      <c r="W983" s="326"/>
      <c r="X983" s="326"/>
      <c r="Y983" s="326"/>
      <c r="Z983" s="107" t="str">
        <f>IF(H983&gt;0, rate1(1,$L$52,$L$51,$L$54,U983,$L$53,$L$50,Y983),"")</f>
        <v/>
      </c>
      <c r="AA983" s="334" t="str">
        <f t="shared" si="547"/>
        <v/>
      </c>
      <c r="AB983" s="334" t="str">
        <f t="shared" si="548"/>
        <v/>
      </c>
      <c r="AC983" s="326" t="str">
        <f t="shared" si="549"/>
        <v/>
      </c>
      <c r="AD983" s="326" t="str">
        <f t="shared" si="550"/>
        <v/>
      </c>
      <c r="AE983" s="326" t="str">
        <f t="shared" si="551"/>
        <v/>
      </c>
      <c r="AF983" s="326" t="str">
        <f t="shared" si="552"/>
        <v/>
      </c>
      <c r="AG983" s="326" t="str">
        <f t="shared" si="553"/>
        <v/>
      </c>
      <c r="AH983" s="326" t="str">
        <f t="shared" si="554"/>
        <v/>
      </c>
      <c r="AI983" s="326" t="str">
        <f t="shared" si="555"/>
        <v/>
      </c>
      <c r="AJ983" s="326" t="str">
        <f t="shared" si="556"/>
        <v/>
      </c>
      <c r="AK983" s="335" t="str">
        <f t="shared" si="557"/>
        <v/>
      </c>
      <c r="AL983" s="41" t="str">
        <f t="shared" si="558"/>
        <v/>
      </c>
      <c r="AM983" s="8" t="e" cm="1">
        <f t="array" ref="AM983">Balance($B$8,$B$11,$B$12,$H$7,B983,AK983,AL983)</f>
        <v>#VALUE!</v>
      </c>
      <c r="AN983" s="8" t="e" cm="1">
        <f t="array" ref="AN983">getStorageByWaterLevel(B982)</f>
        <v>#VALUE!</v>
      </c>
    </row>
    <row r="984" spans="2:40" x14ac:dyDescent="0.25">
      <c r="B984" s="326" t="str">
        <f t="shared" si="536"/>
        <v/>
      </c>
      <c r="C984" s="326" t="str">
        <f t="shared" si="537"/>
        <v/>
      </c>
      <c r="D984" s="326" t="str">
        <f t="shared" si="538"/>
        <v/>
      </c>
      <c r="E984" s="326" t="str">
        <f t="shared" si="535"/>
        <v xml:space="preserve"> </v>
      </c>
      <c r="F984" s="326" t="str">
        <f t="shared" si="539"/>
        <v/>
      </c>
      <c r="G984" s="326" t="str">
        <f t="shared" si="540"/>
        <v/>
      </c>
      <c r="H984" s="311"/>
      <c r="I984" s="326" t="str">
        <f t="shared" si="541"/>
        <v/>
      </c>
      <c r="J984" s="326">
        <f t="shared" si="534"/>
        <v>42.18</v>
      </c>
      <c r="K984" s="333" t="str">
        <f t="shared" si="542"/>
        <v/>
      </c>
      <c r="L984" s="321" t="str">
        <f t="shared" si="543"/>
        <v/>
      </c>
      <c r="M984" s="321" t="str">
        <f t="shared" si="544"/>
        <v/>
      </c>
      <c r="N984" s="326" t="str">
        <f t="shared" si="545"/>
        <v/>
      </c>
      <c r="O984" s="326" t="str">
        <f t="shared" si="546"/>
        <v/>
      </c>
      <c r="P984" s="330"/>
      <c r="Q984" s="326"/>
      <c r="R984" s="276" t="str">
        <f>IF(H984&gt;0, rate1(1,$L$52,$L$51,$L$54,L984,$L$53,$L$50,P984),"")</f>
        <v/>
      </c>
      <c r="S984" s="321"/>
      <c r="T984" s="321"/>
      <c r="U984" s="326"/>
      <c r="V984" s="334"/>
      <c r="W984" s="326"/>
      <c r="X984" s="326"/>
      <c r="Y984" s="326"/>
      <c r="Z984" s="107" t="str">
        <f>IF(H984&gt;0, rate1(1,$L$52,$L$51,$L$54,U984,$L$53,$L$50,Y984),"")</f>
        <v/>
      </c>
      <c r="AA984" s="334" t="str">
        <f t="shared" si="547"/>
        <v/>
      </c>
      <c r="AB984" s="334" t="str">
        <f t="shared" si="548"/>
        <v/>
      </c>
      <c r="AC984" s="326" t="str">
        <f t="shared" si="549"/>
        <v/>
      </c>
      <c r="AD984" s="326" t="str">
        <f t="shared" si="550"/>
        <v/>
      </c>
      <c r="AE984" s="326" t="str">
        <f t="shared" si="551"/>
        <v/>
      </c>
      <c r="AF984" s="326" t="str">
        <f t="shared" si="552"/>
        <v/>
      </c>
      <c r="AG984" s="326" t="str">
        <f t="shared" si="553"/>
        <v/>
      </c>
      <c r="AH984" s="326" t="str">
        <f t="shared" si="554"/>
        <v/>
      </c>
      <c r="AI984" s="326" t="str">
        <f t="shared" si="555"/>
        <v/>
      </c>
      <c r="AJ984" s="326" t="str">
        <f t="shared" si="556"/>
        <v/>
      </c>
      <c r="AK984" s="335" t="str">
        <f t="shared" si="557"/>
        <v/>
      </c>
      <c r="AL984" s="41" t="str">
        <f t="shared" si="558"/>
        <v/>
      </c>
      <c r="AM984" s="8" t="e" cm="1">
        <f t="array" ref="AM984">Balance($B$8,$B$11,$B$12,$H$7,B984,AK984,AL984)</f>
        <v>#VALUE!</v>
      </c>
      <c r="AN984" s="8" t="e" cm="1">
        <f t="array" ref="AN984">getStorageByWaterLevel(B983)</f>
        <v>#VALUE!</v>
      </c>
    </row>
    <row r="985" spans="2:40" x14ac:dyDescent="0.25">
      <c r="B985" s="326" t="str">
        <f t="shared" si="536"/>
        <v/>
      </c>
      <c r="C985" s="326" t="str">
        <f t="shared" si="537"/>
        <v/>
      </c>
      <c r="D985" s="326" t="str">
        <f t="shared" si="538"/>
        <v/>
      </c>
      <c r="E985" s="326" t="str">
        <f t="shared" si="535"/>
        <v xml:space="preserve"> </v>
      </c>
      <c r="F985" s="326" t="str">
        <f t="shared" si="539"/>
        <v/>
      </c>
      <c r="G985" s="326" t="str">
        <f t="shared" si="540"/>
        <v/>
      </c>
      <c r="H985" s="311"/>
      <c r="I985" s="326" t="str">
        <f t="shared" si="541"/>
        <v/>
      </c>
      <c r="J985" s="326">
        <f t="shared" si="534"/>
        <v>42.18</v>
      </c>
      <c r="K985" s="333" t="str">
        <f t="shared" si="542"/>
        <v/>
      </c>
      <c r="L985" s="321" t="str">
        <f t="shared" si="543"/>
        <v/>
      </c>
      <c r="M985" s="321" t="str">
        <f t="shared" si="544"/>
        <v/>
      </c>
      <c r="N985" s="326" t="str">
        <f t="shared" si="545"/>
        <v/>
      </c>
      <c r="O985" s="326" t="str">
        <f t="shared" si="546"/>
        <v/>
      </c>
      <c r="P985" s="330"/>
      <c r="Q985" s="326"/>
      <c r="R985" s="276" t="str">
        <f>IF(H985&gt;0, rate1(1,$L$52,$L$51,$L$54,L985,$L$53,$L$50,P985),"")</f>
        <v/>
      </c>
      <c r="S985" s="321"/>
      <c r="T985" s="321"/>
      <c r="U985" s="326"/>
      <c r="V985" s="334"/>
      <c r="W985" s="326"/>
      <c r="X985" s="326"/>
      <c r="Y985" s="326"/>
      <c r="Z985" s="107" t="str">
        <f>IF(H985&gt;0, rate1(1,$L$52,$L$51,$L$54,U985,$L$53,$L$50,Y985),"")</f>
        <v/>
      </c>
      <c r="AA985" s="334" t="str">
        <f t="shared" si="547"/>
        <v/>
      </c>
      <c r="AB985" s="334" t="str">
        <f t="shared" si="548"/>
        <v/>
      </c>
      <c r="AC985" s="326" t="str">
        <f t="shared" si="549"/>
        <v/>
      </c>
      <c r="AD985" s="326" t="str">
        <f t="shared" si="550"/>
        <v/>
      </c>
      <c r="AE985" s="326" t="str">
        <f t="shared" si="551"/>
        <v/>
      </c>
      <c r="AF985" s="326" t="str">
        <f t="shared" si="552"/>
        <v/>
      </c>
      <c r="AG985" s="326" t="str">
        <f t="shared" si="553"/>
        <v/>
      </c>
      <c r="AH985" s="326" t="str">
        <f t="shared" si="554"/>
        <v/>
      </c>
      <c r="AI985" s="326" t="str">
        <f t="shared" si="555"/>
        <v/>
      </c>
      <c r="AJ985" s="326" t="str">
        <f t="shared" si="556"/>
        <v/>
      </c>
      <c r="AK985" s="335" t="str">
        <f t="shared" si="557"/>
        <v/>
      </c>
      <c r="AL985" s="41" t="str">
        <f t="shared" si="558"/>
        <v/>
      </c>
      <c r="AM985" s="8" t="e" cm="1">
        <f t="array" ref="AM985">Balance($B$8,$B$11,$B$12,$H$7,B985,AK985,AL985)</f>
        <v>#VALUE!</v>
      </c>
      <c r="AN985" s="8" t="e" cm="1">
        <f t="array" ref="AN985">getStorageByWaterLevel(B984)</f>
        <v>#VALUE!</v>
      </c>
    </row>
    <row r="986" spans="2:40" x14ac:dyDescent="0.25">
      <c r="B986" s="326" t="str">
        <f t="shared" si="536"/>
        <v/>
      </c>
      <c r="C986" s="326" t="str">
        <f t="shared" si="537"/>
        <v/>
      </c>
      <c r="D986" s="326" t="str">
        <f t="shared" si="538"/>
        <v/>
      </c>
      <c r="E986" s="326" t="str">
        <f t="shared" si="535"/>
        <v xml:space="preserve"> </v>
      </c>
      <c r="F986" s="326" t="str">
        <f t="shared" si="539"/>
        <v/>
      </c>
      <c r="G986" s="326" t="str">
        <f t="shared" si="540"/>
        <v/>
      </c>
      <c r="H986" s="311"/>
      <c r="I986" s="326" t="str">
        <f t="shared" si="541"/>
        <v/>
      </c>
      <c r="J986" s="326">
        <f t="shared" si="534"/>
        <v>42.18</v>
      </c>
      <c r="K986" s="333" t="str">
        <f t="shared" si="542"/>
        <v/>
      </c>
      <c r="L986" s="321" t="str">
        <f t="shared" si="543"/>
        <v/>
      </c>
      <c r="M986" s="321" t="str">
        <f t="shared" si="544"/>
        <v/>
      </c>
      <c r="N986" s="326" t="str">
        <f t="shared" si="545"/>
        <v/>
      </c>
      <c r="O986" s="326" t="str">
        <f t="shared" si="546"/>
        <v/>
      </c>
      <c r="P986" s="330"/>
      <c r="Q986" s="326"/>
      <c r="R986" s="276" t="str">
        <f>IF(H986&gt;0, rate1(1,$L$52,$L$51,$L$54,L986,$L$53,$L$50,P986),"")</f>
        <v/>
      </c>
      <c r="S986" s="321"/>
      <c r="T986" s="321"/>
      <c r="U986" s="326"/>
      <c r="V986" s="334"/>
      <c r="W986" s="326"/>
      <c r="X986" s="326"/>
      <c r="Y986" s="326"/>
      <c r="Z986" s="107" t="str">
        <f>IF(H986&gt;0, rate1(1,$L$52,$L$51,$L$54,U986,$L$53,$L$50,Y986),"")</f>
        <v/>
      </c>
      <c r="AA986" s="334" t="str">
        <f t="shared" si="547"/>
        <v/>
      </c>
      <c r="AB986" s="334" t="str">
        <f t="shared" si="548"/>
        <v/>
      </c>
      <c r="AC986" s="326" t="str">
        <f t="shared" si="549"/>
        <v/>
      </c>
      <c r="AD986" s="326" t="str">
        <f t="shared" si="550"/>
        <v/>
      </c>
      <c r="AE986" s="326" t="str">
        <f t="shared" si="551"/>
        <v/>
      </c>
      <c r="AF986" s="326" t="str">
        <f t="shared" si="552"/>
        <v/>
      </c>
      <c r="AG986" s="326" t="str">
        <f t="shared" si="553"/>
        <v/>
      </c>
      <c r="AH986" s="326" t="str">
        <f t="shared" si="554"/>
        <v/>
      </c>
      <c r="AI986" s="326" t="str">
        <f t="shared" si="555"/>
        <v/>
      </c>
      <c r="AJ986" s="326" t="str">
        <f t="shared" si="556"/>
        <v/>
      </c>
      <c r="AK986" s="335" t="str">
        <f t="shared" si="557"/>
        <v/>
      </c>
      <c r="AL986" s="41" t="str">
        <f t="shared" si="558"/>
        <v/>
      </c>
      <c r="AM986" s="8" t="e" cm="1">
        <f t="array" ref="AM986">Balance($B$8,$B$11,$B$12,$H$7,B986,AK986,AL986)</f>
        <v>#VALUE!</v>
      </c>
      <c r="AN986" s="8" t="e" cm="1">
        <f t="array" ref="AN986">getStorageByWaterLevel(B985)</f>
        <v>#VALUE!</v>
      </c>
    </row>
    <row r="987" spans="2:40" x14ac:dyDescent="0.25">
      <c r="B987" s="326" t="str">
        <f t="shared" si="536"/>
        <v/>
      </c>
      <c r="C987" s="326" t="str">
        <f t="shared" si="537"/>
        <v/>
      </c>
      <c r="D987" s="326" t="str">
        <f t="shared" si="538"/>
        <v/>
      </c>
      <c r="E987" s="326" t="str">
        <f t="shared" si="535"/>
        <v xml:space="preserve"> </v>
      </c>
      <c r="F987" s="326" t="str">
        <f t="shared" si="539"/>
        <v/>
      </c>
      <c r="G987" s="326" t="str">
        <f t="shared" si="540"/>
        <v/>
      </c>
      <c r="H987" s="311"/>
      <c r="I987" s="326" t="str">
        <f t="shared" si="541"/>
        <v/>
      </c>
      <c r="J987" s="326">
        <f t="shared" si="534"/>
        <v>42.18</v>
      </c>
      <c r="K987" s="333" t="str">
        <f t="shared" si="542"/>
        <v/>
      </c>
      <c r="L987" s="321" t="str">
        <f t="shared" si="543"/>
        <v/>
      </c>
      <c r="M987" s="321" t="str">
        <f t="shared" si="544"/>
        <v/>
      </c>
      <c r="N987" s="326" t="str">
        <f t="shared" si="545"/>
        <v/>
      </c>
      <c r="O987" s="326" t="str">
        <f t="shared" si="546"/>
        <v/>
      </c>
      <c r="P987" s="330"/>
      <c r="Q987" s="326"/>
      <c r="R987" s="276" t="str">
        <f>IF(H987&gt;0, rate1(1,$L$52,$L$51,$L$54,L987,$L$53,$L$50,P987),"")</f>
        <v/>
      </c>
      <c r="S987" s="321"/>
      <c r="T987" s="321"/>
      <c r="U987" s="326"/>
      <c r="V987" s="334"/>
      <c r="W987" s="326"/>
      <c r="X987" s="326"/>
      <c r="Y987" s="326"/>
      <c r="Z987" s="107" t="str">
        <f>IF(H987&gt;0, rate1(1,$L$52,$L$51,$L$54,U987,$L$53,$L$50,Y987),"")</f>
        <v/>
      </c>
      <c r="AA987" s="334" t="str">
        <f t="shared" si="547"/>
        <v/>
      </c>
      <c r="AB987" s="334" t="str">
        <f t="shared" si="548"/>
        <v/>
      </c>
      <c r="AC987" s="326" t="str">
        <f t="shared" si="549"/>
        <v/>
      </c>
      <c r="AD987" s="326" t="str">
        <f t="shared" si="550"/>
        <v/>
      </c>
      <c r="AE987" s="326" t="str">
        <f t="shared" si="551"/>
        <v/>
      </c>
      <c r="AF987" s="326" t="str">
        <f t="shared" si="552"/>
        <v/>
      </c>
      <c r="AG987" s="326" t="str">
        <f t="shared" si="553"/>
        <v/>
      </c>
      <c r="AH987" s="326" t="str">
        <f t="shared" si="554"/>
        <v/>
      </c>
      <c r="AI987" s="326" t="str">
        <f t="shared" si="555"/>
        <v/>
      </c>
      <c r="AJ987" s="326" t="str">
        <f t="shared" si="556"/>
        <v/>
      </c>
      <c r="AK987" s="335" t="str">
        <f t="shared" si="557"/>
        <v/>
      </c>
      <c r="AL987" s="41" t="str">
        <f t="shared" si="558"/>
        <v/>
      </c>
      <c r="AM987" s="8" t="e" cm="1">
        <f t="array" ref="AM987">Balance($B$8,$B$11,$B$12,$H$7,B987,AK987,AL987)</f>
        <v>#VALUE!</v>
      </c>
      <c r="AN987" s="8" t="e" cm="1">
        <f t="array" ref="AN987">getStorageByWaterLevel(B986)</f>
        <v>#VALUE!</v>
      </c>
    </row>
    <row r="988" spans="2:40" x14ac:dyDescent="0.25">
      <c r="B988" s="326" t="str">
        <f t="shared" si="536"/>
        <v/>
      </c>
      <c r="C988" s="326" t="str">
        <f t="shared" si="537"/>
        <v/>
      </c>
      <c r="D988" s="326" t="str">
        <f t="shared" si="538"/>
        <v/>
      </c>
      <c r="E988" s="326" t="str">
        <f t="shared" si="535"/>
        <v xml:space="preserve"> </v>
      </c>
      <c r="F988" s="326" t="str">
        <f t="shared" si="539"/>
        <v/>
      </c>
      <c r="G988" s="326" t="str">
        <f t="shared" si="540"/>
        <v/>
      </c>
      <c r="H988" s="311"/>
      <c r="I988" s="326" t="str">
        <f t="shared" si="541"/>
        <v/>
      </c>
      <c r="J988" s="326">
        <f t="shared" si="534"/>
        <v>42.18</v>
      </c>
      <c r="K988" s="333" t="str">
        <f t="shared" si="542"/>
        <v/>
      </c>
      <c r="L988" s="321" t="str">
        <f t="shared" si="543"/>
        <v/>
      </c>
      <c r="M988" s="321" t="str">
        <f t="shared" si="544"/>
        <v/>
      </c>
      <c r="N988" s="326" t="str">
        <f t="shared" si="545"/>
        <v/>
      </c>
      <c r="O988" s="326" t="str">
        <f t="shared" si="546"/>
        <v/>
      </c>
      <c r="P988" s="330"/>
      <c r="Q988" s="326"/>
      <c r="R988" s="276" t="str">
        <f>IF(H988&gt;0, rate1(1,$L$52,$L$51,$L$54,L988,$L$53,$L$50,P988),"")</f>
        <v/>
      </c>
      <c r="S988" s="321"/>
      <c r="T988" s="321"/>
      <c r="U988" s="326"/>
      <c r="V988" s="334"/>
      <c r="W988" s="326"/>
      <c r="X988" s="326"/>
      <c r="Y988" s="326"/>
      <c r="Z988" s="107" t="str">
        <f>IF(H988&gt;0, rate1(1,$L$52,$L$51,$L$54,U988,$L$53,$L$50,Y988),"")</f>
        <v/>
      </c>
      <c r="AA988" s="334" t="str">
        <f t="shared" si="547"/>
        <v/>
      </c>
      <c r="AB988" s="334" t="str">
        <f t="shared" si="548"/>
        <v/>
      </c>
      <c r="AC988" s="326" t="str">
        <f t="shared" si="549"/>
        <v/>
      </c>
      <c r="AD988" s="326" t="str">
        <f t="shared" si="550"/>
        <v/>
      </c>
      <c r="AE988" s="326" t="str">
        <f t="shared" si="551"/>
        <v/>
      </c>
      <c r="AF988" s="326" t="str">
        <f t="shared" si="552"/>
        <v/>
      </c>
      <c r="AG988" s="326" t="str">
        <f t="shared" si="553"/>
        <v/>
      </c>
      <c r="AH988" s="326" t="str">
        <f t="shared" si="554"/>
        <v/>
      </c>
      <c r="AI988" s="326" t="str">
        <f t="shared" si="555"/>
        <v/>
      </c>
      <c r="AJ988" s="326" t="str">
        <f t="shared" si="556"/>
        <v/>
      </c>
      <c r="AK988" s="335" t="str">
        <f t="shared" si="557"/>
        <v/>
      </c>
      <c r="AL988" s="41" t="str">
        <f t="shared" si="558"/>
        <v/>
      </c>
      <c r="AM988" s="8" t="e" cm="1">
        <f t="array" ref="AM988">Balance($B$8,$B$11,$B$12,$H$7,B988,AK988,AL988)</f>
        <v>#VALUE!</v>
      </c>
      <c r="AN988" s="8" t="e" cm="1">
        <f t="array" ref="AN988">getStorageByWaterLevel(B987)</f>
        <v>#VALUE!</v>
      </c>
    </row>
    <row r="989" spans="2:40" x14ac:dyDescent="0.25">
      <c r="B989" s="326" t="str">
        <f t="shared" si="536"/>
        <v/>
      </c>
      <c r="C989" s="326" t="str">
        <f t="shared" si="537"/>
        <v/>
      </c>
      <c r="D989" s="326" t="str">
        <f t="shared" si="538"/>
        <v/>
      </c>
      <c r="E989" s="326" t="str">
        <f t="shared" si="535"/>
        <v xml:space="preserve"> </v>
      </c>
      <c r="F989" s="326" t="str">
        <f t="shared" si="539"/>
        <v/>
      </c>
      <c r="G989" s="326" t="str">
        <f t="shared" si="540"/>
        <v/>
      </c>
      <c r="H989" s="311"/>
      <c r="I989" s="326" t="str">
        <f t="shared" si="541"/>
        <v/>
      </c>
      <c r="J989" s="326">
        <f t="shared" si="534"/>
        <v>42.18</v>
      </c>
      <c r="K989" s="333" t="str">
        <f t="shared" si="542"/>
        <v/>
      </c>
      <c r="L989" s="321" t="str">
        <f t="shared" si="543"/>
        <v/>
      </c>
      <c r="M989" s="321" t="str">
        <f t="shared" si="544"/>
        <v/>
      </c>
      <c r="N989" s="326" t="str">
        <f t="shared" si="545"/>
        <v/>
      </c>
      <c r="O989" s="326" t="str">
        <f t="shared" si="546"/>
        <v/>
      </c>
      <c r="P989" s="330"/>
      <c r="Q989" s="326"/>
      <c r="R989" s="276" t="str">
        <f>IF(H989&gt;0, rate1(1,$L$52,$L$51,$L$54,L989,$L$53,$L$50,P989),"")</f>
        <v/>
      </c>
      <c r="S989" s="321"/>
      <c r="T989" s="321"/>
      <c r="U989" s="326"/>
      <c r="V989" s="334"/>
      <c r="W989" s="326"/>
      <c r="X989" s="326"/>
      <c r="Y989" s="326"/>
      <c r="Z989" s="107" t="str">
        <f>IF(H989&gt;0, rate1(1,$L$52,$L$51,$L$54,U989,$L$53,$L$50,Y989),"")</f>
        <v/>
      </c>
      <c r="AA989" s="334" t="str">
        <f t="shared" si="547"/>
        <v/>
      </c>
      <c r="AB989" s="334" t="str">
        <f t="shared" si="548"/>
        <v/>
      </c>
      <c r="AC989" s="326" t="str">
        <f t="shared" si="549"/>
        <v/>
      </c>
      <c r="AD989" s="326" t="str">
        <f t="shared" si="550"/>
        <v/>
      </c>
      <c r="AE989" s="326" t="str">
        <f t="shared" si="551"/>
        <v/>
      </c>
      <c r="AF989" s="326" t="str">
        <f t="shared" si="552"/>
        <v/>
      </c>
      <c r="AG989" s="326" t="str">
        <f t="shared" si="553"/>
        <v/>
      </c>
      <c r="AH989" s="326" t="str">
        <f t="shared" si="554"/>
        <v/>
      </c>
      <c r="AI989" s="326" t="str">
        <f t="shared" si="555"/>
        <v/>
      </c>
      <c r="AJ989" s="326" t="str">
        <f t="shared" si="556"/>
        <v/>
      </c>
      <c r="AK989" s="335" t="str">
        <f t="shared" si="557"/>
        <v/>
      </c>
      <c r="AL989" s="41" t="str">
        <f t="shared" si="558"/>
        <v/>
      </c>
      <c r="AM989" s="8" t="e" cm="1">
        <f t="array" ref="AM989">Balance($B$8,$B$11,$B$12,$H$7,B989,AK989,AL989)</f>
        <v>#VALUE!</v>
      </c>
      <c r="AN989" s="8" t="e" cm="1">
        <f t="array" ref="AN989">getStorageByWaterLevel(B988)</f>
        <v>#VALUE!</v>
      </c>
    </row>
    <row r="990" spans="2:40" x14ac:dyDescent="0.25">
      <c r="B990" s="326" t="str">
        <f t="shared" si="536"/>
        <v/>
      </c>
      <c r="C990" s="326" t="str">
        <f t="shared" si="537"/>
        <v/>
      </c>
      <c r="D990" s="326" t="str">
        <f t="shared" si="538"/>
        <v/>
      </c>
      <c r="E990" s="326" t="str">
        <f t="shared" si="535"/>
        <v xml:space="preserve"> </v>
      </c>
      <c r="F990" s="326" t="str">
        <f t="shared" si="539"/>
        <v/>
      </c>
      <c r="G990" s="326" t="str">
        <f t="shared" si="540"/>
        <v/>
      </c>
      <c r="H990" s="311"/>
      <c r="I990" s="326" t="str">
        <f t="shared" si="541"/>
        <v/>
      </c>
      <c r="J990" s="326">
        <f t="shared" si="534"/>
        <v>42.18</v>
      </c>
      <c r="K990" s="333" t="str">
        <f t="shared" si="542"/>
        <v/>
      </c>
      <c r="L990" s="321" t="str">
        <f t="shared" si="543"/>
        <v/>
      </c>
      <c r="M990" s="321" t="str">
        <f t="shared" si="544"/>
        <v/>
      </c>
      <c r="N990" s="326" t="str">
        <f t="shared" si="545"/>
        <v/>
      </c>
      <c r="O990" s="326" t="str">
        <f t="shared" si="546"/>
        <v/>
      </c>
      <c r="P990" s="330"/>
      <c r="Q990" s="326"/>
      <c r="R990" s="276" t="str">
        <f>IF(H990&gt;0, rate1(1,$L$52,$L$51,$L$54,L990,$L$53,$L$50,P990),"")</f>
        <v/>
      </c>
      <c r="S990" s="321"/>
      <c r="T990" s="321"/>
      <c r="U990" s="326"/>
      <c r="V990" s="334"/>
      <c r="W990" s="326"/>
      <c r="X990" s="326"/>
      <c r="Y990" s="326"/>
      <c r="Z990" s="107" t="str">
        <f>IF(H990&gt;0, rate1(1,$L$52,$L$51,$L$54,U990,$L$53,$L$50,Y990),"")</f>
        <v/>
      </c>
      <c r="AA990" s="334" t="str">
        <f t="shared" si="547"/>
        <v/>
      </c>
      <c r="AB990" s="334" t="str">
        <f t="shared" si="548"/>
        <v/>
      </c>
      <c r="AC990" s="326" t="str">
        <f t="shared" si="549"/>
        <v/>
      </c>
      <c r="AD990" s="326" t="str">
        <f t="shared" si="550"/>
        <v/>
      </c>
      <c r="AE990" s="326" t="str">
        <f t="shared" si="551"/>
        <v/>
      </c>
      <c r="AF990" s="326" t="str">
        <f t="shared" si="552"/>
        <v/>
      </c>
      <c r="AG990" s="326" t="str">
        <f t="shared" si="553"/>
        <v/>
      </c>
      <c r="AH990" s="326" t="str">
        <f t="shared" si="554"/>
        <v/>
      </c>
      <c r="AI990" s="326" t="str">
        <f t="shared" si="555"/>
        <v/>
      </c>
      <c r="AJ990" s="326" t="str">
        <f t="shared" si="556"/>
        <v/>
      </c>
      <c r="AK990" s="335" t="str">
        <f t="shared" si="557"/>
        <v/>
      </c>
      <c r="AL990" s="41" t="str">
        <f t="shared" si="558"/>
        <v/>
      </c>
      <c r="AM990" s="8" t="e" cm="1">
        <f t="array" ref="AM990">Balance($B$8,$B$11,$B$12,$H$7,B990,AK990,AL990)</f>
        <v>#VALUE!</v>
      </c>
      <c r="AN990" s="8" t="e" cm="1">
        <f t="array" ref="AN990">getStorageByWaterLevel(B989)</f>
        <v>#VALUE!</v>
      </c>
    </row>
    <row r="991" spans="2:40" x14ac:dyDescent="0.25">
      <c r="B991" s="326" t="str">
        <f t="shared" si="536"/>
        <v/>
      </c>
      <c r="C991" s="326" t="str">
        <f t="shared" si="537"/>
        <v/>
      </c>
      <c r="D991" s="326" t="str">
        <f t="shared" si="538"/>
        <v/>
      </c>
      <c r="E991" s="326" t="str">
        <f t="shared" si="535"/>
        <v xml:space="preserve"> </v>
      </c>
      <c r="F991" s="326" t="str">
        <f t="shared" si="539"/>
        <v/>
      </c>
      <c r="G991" s="326" t="str">
        <f t="shared" si="540"/>
        <v/>
      </c>
      <c r="H991" s="311"/>
      <c r="I991" s="326" t="str">
        <f t="shared" si="541"/>
        <v/>
      </c>
      <c r="J991" s="326">
        <f t="shared" si="534"/>
        <v>42.18</v>
      </c>
      <c r="K991" s="333" t="str">
        <f t="shared" si="542"/>
        <v/>
      </c>
      <c r="L991" s="321" t="str">
        <f t="shared" si="543"/>
        <v/>
      </c>
      <c r="M991" s="321" t="str">
        <f t="shared" si="544"/>
        <v/>
      </c>
      <c r="N991" s="326" t="str">
        <f t="shared" si="545"/>
        <v/>
      </c>
      <c r="O991" s="326" t="str">
        <f t="shared" si="546"/>
        <v/>
      </c>
      <c r="P991" s="330"/>
      <c r="Q991" s="326"/>
      <c r="R991" s="276" t="str">
        <f>IF(H991&gt;0, rate1(1,$L$52,$L$51,$L$54,L991,$L$53,$L$50,P991),"")</f>
        <v/>
      </c>
      <c r="S991" s="321"/>
      <c r="T991" s="321"/>
      <c r="U991" s="326"/>
      <c r="V991" s="334"/>
      <c r="W991" s="326"/>
      <c r="X991" s="326"/>
      <c r="Y991" s="326"/>
      <c r="Z991" s="107" t="str">
        <f>IF(H991&gt;0, rate1(1,$L$52,$L$51,$L$54,U991,$L$53,$L$50,Y991),"")</f>
        <v/>
      </c>
      <c r="AA991" s="334" t="str">
        <f t="shared" si="547"/>
        <v/>
      </c>
      <c r="AB991" s="334" t="str">
        <f t="shared" si="548"/>
        <v/>
      </c>
      <c r="AC991" s="326" t="str">
        <f t="shared" si="549"/>
        <v/>
      </c>
      <c r="AD991" s="326" t="str">
        <f t="shared" si="550"/>
        <v/>
      </c>
      <c r="AE991" s="326" t="str">
        <f t="shared" si="551"/>
        <v/>
      </c>
      <c r="AF991" s="326" t="str">
        <f t="shared" si="552"/>
        <v/>
      </c>
      <c r="AG991" s="326" t="str">
        <f t="shared" si="553"/>
        <v/>
      </c>
      <c r="AH991" s="326" t="str">
        <f t="shared" si="554"/>
        <v/>
      </c>
      <c r="AI991" s="326" t="str">
        <f t="shared" si="555"/>
        <v/>
      </c>
      <c r="AJ991" s="326" t="str">
        <f t="shared" si="556"/>
        <v/>
      </c>
      <c r="AK991" s="335" t="str">
        <f t="shared" si="557"/>
        <v/>
      </c>
      <c r="AL991" s="41" t="str">
        <f t="shared" si="558"/>
        <v/>
      </c>
      <c r="AM991" s="8" t="e" cm="1">
        <f t="array" ref="AM991">Balance($B$8,$B$11,$B$12,$H$7,B991,AK991,AL991)</f>
        <v>#VALUE!</v>
      </c>
      <c r="AN991" s="8" t="e" cm="1">
        <f t="array" ref="AN991">getStorageByWaterLevel(B990)</f>
        <v>#VALUE!</v>
      </c>
    </row>
    <row r="992" spans="2:40" x14ac:dyDescent="0.25">
      <c r="B992" s="326" t="str">
        <f t="shared" si="536"/>
        <v/>
      </c>
      <c r="C992" s="326" t="str">
        <f t="shared" si="537"/>
        <v/>
      </c>
      <c r="D992" s="326" t="str">
        <f t="shared" si="538"/>
        <v/>
      </c>
      <c r="E992" s="326" t="str">
        <f t="shared" si="535"/>
        <v xml:space="preserve"> </v>
      </c>
      <c r="F992" s="326" t="str">
        <f t="shared" si="539"/>
        <v/>
      </c>
      <c r="G992" s="326" t="str">
        <f t="shared" si="540"/>
        <v/>
      </c>
      <c r="H992" s="311"/>
      <c r="I992" s="326" t="str">
        <f t="shared" si="541"/>
        <v/>
      </c>
      <c r="J992" s="326">
        <f t="shared" si="534"/>
        <v>42.18</v>
      </c>
      <c r="K992" s="333" t="str">
        <f t="shared" si="542"/>
        <v/>
      </c>
      <c r="L992" s="321" t="str">
        <f t="shared" si="543"/>
        <v/>
      </c>
      <c r="M992" s="321" t="str">
        <f t="shared" si="544"/>
        <v/>
      </c>
      <c r="N992" s="326" t="str">
        <f t="shared" si="545"/>
        <v/>
      </c>
      <c r="O992" s="326" t="str">
        <f t="shared" si="546"/>
        <v/>
      </c>
      <c r="P992" s="330"/>
      <c r="Q992" s="326"/>
      <c r="R992" s="276" t="str">
        <f>IF(H992&gt;0, rate1(1,$L$52,$L$51,$L$54,L992,$L$53,$L$50,P992),"")</f>
        <v/>
      </c>
      <c r="S992" s="321"/>
      <c r="T992" s="321"/>
      <c r="U992" s="326"/>
      <c r="V992" s="334"/>
      <c r="W992" s="326"/>
      <c r="X992" s="326"/>
      <c r="Y992" s="326"/>
      <c r="Z992" s="107" t="str">
        <f>IF(H992&gt;0, rate1(1,$L$52,$L$51,$L$54,U992,$L$53,$L$50,Y992),"")</f>
        <v/>
      </c>
      <c r="AA992" s="334" t="str">
        <f t="shared" si="547"/>
        <v/>
      </c>
      <c r="AB992" s="334" t="str">
        <f t="shared" si="548"/>
        <v/>
      </c>
      <c r="AC992" s="326" t="str">
        <f t="shared" si="549"/>
        <v/>
      </c>
      <c r="AD992" s="326" t="str">
        <f t="shared" si="550"/>
        <v/>
      </c>
      <c r="AE992" s="326" t="str">
        <f t="shared" si="551"/>
        <v/>
      </c>
      <c r="AF992" s="326" t="str">
        <f t="shared" si="552"/>
        <v/>
      </c>
      <c r="AG992" s="326" t="str">
        <f t="shared" si="553"/>
        <v/>
      </c>
      <c r="AH992" s="326" t="str">
        <f t="shared" si="554"/>
        <v/>
      </c>
      <c r="AI992" s="326" t="str">
        <f t="shared" si="555"/>
        <v/>
      </c>
      <c r="AJ992" s="326" t="str">
        <f t="shared" si="556"/>
        <v/>
      </c>
      <c r="AK992" s="335" t="str">
        <f t="shared" si="557"/>
        <v/>
      </c>
      <c r="AL992" s="41" t="str">
        <f t="shared" si="558"/>
        <v/>
      </c>
      <c r="AM992" s="8" t="e" cm="1">
        <f t="array" ref="AM992">Balance($B$8,$B$11,$B$12,$H$7,B992,AK992,AL992)</f>
        <v>#VALUE!</v>
      </c>
      <c r="AN992" s="8" t="e" cm="1">
        <f t="array" ref="AN992">getStorageByWaterLevel(B991)</f>
        <v>#VALUE!</v>
      </c>
    </row>
    <row r="993" spans="2:40" x14ac:dyDescent="0.25">
      <c r="B993" s="326" t="str">
        <f t="shared" si="536"/>
        <v/>
      </c>
      <c r="C993" s="326" t="str">
        <f t="shared" si="537"/>
        <v/>
      </c>
      <c r="D993" s="326" t="str">
        <f t="shared" si="538"/>
        <v/>
      </c>
      <c r="E993" s="326" t="str">
        <f t="shared" si="535"/>
        <v xml:space="preserve"> </v>
      </c>
      <c r="F993" s="326" t="str">
        <f t="shared" si="539"/>
        <v/>
      </c>
      <c r="G993" s="326" t="str">
        <f t="shared" si="540"/>
        <v/>
      </c>
      <c r="H993" s="311"/>
      <c r="I993" s="326" t="str">
        <f t="shared" si="541"/>
        <v/>
      </c>
      <c r="J993" s="326">
        <f t="shared" si="534"/>
        <v>42.18</v>
      </c>
      <c r="K993" s="333" t="str">
        <f t="shared" si="542"/>
        <v/>
      </c>
      <c r="L993" s="321" t="str">
        <f t="shared" si="543"/>
        <v/>
      </c>
      <c r="M993" s="321" t="str">
        <f t="shared" si="544"/>
        <v/>
      </c>
      <c r="N993" s="326" t="str">
        <f t="shared" si="545"/>
        <v/>
      </c>
      <c r="O993" s="326" t="str">
        <f t="shared" si="546"/>
        <v/>
      </c>
      <c r="P993" s="330"/>
      <c r="Q993" s="326"/>
      <c r="R993" s="276" t="str">
        <f>IF(H993&gt;0, rate1(1,$L$52,$L$51,$L$54,L993,$L$53,$L$50,P993),"")</f>
        <v/>
      </c>
      <c r="S993" s="321"/>
      <c r="T993" s="321"/>
      <c r="U993" s="326"/>
      <c r="V993" s="334"/>
      <c r="W993" s="326"/>
      <c r="X993" s="326"/>
      <c r="Y993" s="326"/>
      <c r="Z993" s="107" t="str">
        <f>IF(H993&gt;0, rate1(1,$L$52,$L$51,$L$54,U993,$L$53,$L$50,Y993),"")</f>
        <v/>
      </c>
      <c r="AA993" s="334" t="str">
        <f t="shared" si="547"/>
        <v/>
      </c>
      <c r="AB993" s="334" t="str">
        <f t="shared" si="548"/>
        <v/>
      </c>
      <c r="AC993" s="326" t="str">
        <f t="shared" si="549"/>
        <v/>
      </c>
      <c r="AD993" s="326" t="str">
        <f t="shared" si="550"/>
        <v/>
      </c>
      <c r="AE993" s="326" t="str">
        <f t="shared" si="551"/>
        <v/>
      </c>
      <c r="AF993" s="326" t="str">
        <f t="shared" si="552"/>
        <v/>
      </c>
      <c r="AG993" s="326" t="str">
        <f t="shared" si="553"/>
        <v/>
      </c>
      <c r="AH993" s="326" t="str">
        <f t="shared" si="554"/>
        <v/>
      </c>
      <c r="AI993" s="326" t="str">
        <f t="shared" si="555"/>
        <v/>
      </c>
      <c r="AJ993" s="326" t="str">
        <f t="shared" si="556"/>
        <v/>
      </c>
      <c r="AK993" s="335" t="str">
        <f t="shared" si="557"/>
        <v/>
      </c>
      <c r="AL993" s="41" t="str">
        <f t="shared" si="558"/>
        <v/>
      </c>
      <c r="AM993" s="8" t="e" cm="1">
        <f t="array" ref="AM993">Balance($B$8,$B$11,$B$12,$H$7,B993,AK993,AL993)</f>
        <v>#VALUE!</v>
      </c>
      <c r="AN993" s="8" t="e" cm="1">
        <f t="array" ref="AN993">getStorageByWaterLevel(B992)</f>
        <v>#VALUE!</v>
      </c>
    </row>
    <row r="994" spans="2:40" x14ac:dyDescent="0.25">
      <c r="B994" s="326" t="str">
        <f t="shared" si="536"/>
        <v/>
      </c>
      <c r="C994" s="326" t="str">
        <f t="shared" si="537"/>
        <v/>
      </c>
      <c r="D994" s="326" t="str">
        <f t="shared" si="538"/>
        <v/>
      </c>
      <c r="E994" s="326" t="str">
        <f t="shared" si="535"/>
        <v xml:space="preserve"> </v>
      </c>
      <c r="F994" s="326" t="str">
        <f t="shared" si="539"/>
        <v/>
      </c>
      <c r="G994" s="326" t="str">
        <f t="shared" si="540"/>
        <v/>
      </c>
      <c r="H994" s="311"/>
      <c r="I994" s="326" t="str">
        <f t="shared" si="541"/>
        <v/>
      </c>
      <c r="J994" s="326">
        <f t="shared" si="534"/>
        <v>42.18</v>
      </c>
      <c r="K994" s="333" t="str">
        <f t="shared" si="542"/>
        <v/>
      </c>
      <c r="L994" s="321" t="str">
        <f t="shared" si="543"/>
        <v/>
      </c>
      <c r="M994" s="321" t="str">
        <f t="shared" si="544"/>
        <v/>
      </c>
      <c r="N994" s="326" t="str">
        <f t="shared" si="545"/>
        <v/>
      </c>
      <c r="O994" s="326" t="str">
        <f t="shared" si="546"/>
        <v/>
      </c>
      <c r="P994" s="330"/>
      <c r="Q994" s="326"/>
      <c r="R994" s="276" t="str">
        <f>IF(H994&gt;0, rate1(1,$L$52,$L$51,$L$54,L994,$L$53,$L$50,P994),"")</f>
        <v/>
      </c>
      <c r="S994" s="321"/>
      <c r="T994" s="321"/>
      <c r="U994" s="326"/>
      <c r="V994" s="334"/>
      <c r="W994" s="326"/>
      <c r="X994" s="326"/>
      <c r="Y994" s="326"/>
      <c r="Z994" s="107" t="str">
        <f>IF(H994&gt;0, rate1(1,$L$52,$L$51,$L$54,U994,$L$53,$L$50,Y994),"")</f>
        <v/>
      </c>
      <c r="AA994" s="334" t="str">
        <f t="shared" si="547"/>
        <v/>
      </c>
      <c r="AB994" s="334" t="str">
        <f t="shared" si="548"/>
        <v/>
      </c>
      <c r="AC994" s="326" t="str">
        <f t="shared" si="549"/>
        <v/>
      </c>
      <c r="AD994" s="326" t="str">
        <f t="shared" si="550"/>
        <v/>
      </c>
      <c r="AE994" s="326" t="str">
        <f t="shared" si="551"/>
        <v/>
      </c>
      <c r="AF994" s="326" t="str">
        <f t="shared" si="552"/>
        <v/>
      </c>
      <c r="AG994" s="326" t="str">
        <f t="shared" si="553"/>
        <v/>
      </c>
      <c r="AH994" s="326" t="str">
        <f t="shared" si="554"/>
        <v/>
      </c>
      <c r="AI994" s="326" t="str">
        <f t="shared" si="555"/>
        <v/>
      </c>
      <c r="AJ994" s="326" t="str">
        <f t="shared" si="556"/>
        <v/>
      </c>
      <c r="AK994" s="335" t="str">
        <f t="shared" si="557"/>
        <v/>
      </c>
      <c r="AL994" s="41" t="str">
        <f t="shared" si="558"/>
        <v/>
      </c>
      <c r="AM994" s="8" t="e" cm="1">
        <f t="array" ref="AM994">Balance($B$8,$B$11,$B$12,$H$7,B994,AK994,AL994)</f>
        <v>#VALUE!</v>
      </c>
      <c r="AN994" s="8" t="e" cm="1">
        <f t="array" ref="AN994">getStorageByWaterLevel(B993)</f>
        <v>#VALUE!</v>
      </c>
    </row>
    <row r="995" spans="2:40" x14ac:dyDescent="0.25">
      <c r="B995" s="326" t="str">
        <f t="shared" si="536"/>
        <v/>
      </c>
      <c r="C995" s="326" t="str">
        <f t="shared" si="537"/>
        <v/>
      </c>
      <c r="D995" s="326" t="str">
        <f t="shared" si="538"/>
        <v/>
      </c>
      <c r="E995" s="326" t="str">
        <f t="shared" si="535"/>
        <v xml:space="preserve"> </v>
      </c>
      <c r="F995" s="326" t="str">
        <f t="shared" si="539"/>
        <v/>
      </c>
      <c r="G995" s="326" t="str">
        <f t="shared" si="540"/>
        <v/>
      </c>
      <c r="H995" s="311"/>
      <c r="I995" s="326" t="str">
        <f t="shared" si="541"/>
        <v/>
      </c>
      <c r="J995" s="326">
        <f t="shared" si="534"/>
        <v>42.18</v>
      </c>
      <c r="K995" s="333" t="str">
        <f t="shared" si="542"/>
        <v/>
      </c>
      <c r="L995" s="321" t="str">
        <f t="shared" si="543"/>
        <v/>
      </c>
      <c r="M995" s="321" t="str">
        <f t="shared" si="544"/>
        <v/>
      </c>
      <c r="N995" s="326" t="str">
        <f t="shared" si="545"/>
        <v/>
      </c>
      <c r="O995" s="326" t="str">
        <f t="shared" si="546"/>
        <v/>
      </c>
      <c r="P995" s="330"/>
      <c r="Q995" s="326"/>
      <c r="R995" s="276" t="str">
        <f>IF(H995&gt;0, rate1(1,$L$52,$L$51,$L$54,L995,$L$53,$L$50,P995),"")</f>
        <v/>
      </c>
      <c r="S995" s="321"/>
      <c r="T995" s="321"/>
      <c r="U995" s="326"/>
      <c r="V995" s="334"/>
      <c r="W995" s="326"/>
      <c r="X995" s="326"/>
      <c r="Y995" s="326"/>
      <c r="Z995" s="107" t="str">
        <f>IF(H995&gt;0, rate1(1,$L$52,$L$51,$L$54,U995,$L$53,$L$50,Y995),"")</f>
        <v/>
      </c>
      <c r="AA995" s="334" t="str">
        <f t="shared" si="547"/>
        <v/>
      </c>
      <c r="AB995" s="334" t="str">
        <f t="shared" si="548"/>
        <v/>
      </c>
      <c r="AC995" s="326" t="str">
        <f t="shared" si="549"/>
        <v/>
      </c>
      <c r="AD995" s="326" t="str">
        <f t="shared" si="550"/>
        <v/>
      </c>
      <c r="AE995" s="326" t="str">
        <f t="shared" si="551"/>
        <v/>
      </c>
      <c r="AF995" s="326" t="str">
        <f t="shared" si="552"/>
        <v/>
      </c>
      <c r="AG995" s="326" t="str">
        <f t="shared" si="553"/>
        <v/>
      </c>
      <c r="AH995" s="326" t="str">
        <f t="shared" si="554"/>
        <v/>
      </c>
      <c r="AI995" s="326" t="str">
        <f t="shared" si="555"/>
        <v/>
      </c>
      <c r="AJ995" s="326" t="str">
        <f t="shared" si="556"/>
        <v/>
      </c>
      <c r="AK995" s="335" t="str">
        <f t="shared" si="557"/>
        <v/>
      </c>
      <c r="AL995" s="41" t="str">
        <f t="shared" si="558"/>
        <v/>
      </c>
      <c r="AM995" s="8" t="e" cm="1">
        <f t="array" ref="AM995">Balance($B$8,$B$11,$B$12,$H$7,B995,AK995,AL995)</f>
        <v>#VALUE!</v>
      </c>
      <c r="AN995" s="8" t="e" cm="1">
        <f t="array" ref="AN995">getStorageByWaterLevel(B994)</f>
        <v>#VALUE!</v>
      </c>
    </row>
    <row r="996" spans="2:40" x14ac:dyDescent="0.25">
      <c r="B996" s="326" t="str">
        <f t="shared" si="536"/>
        <v/>
      </c>
      <c r="C996" s="326" t="str">
        <f t="shared" si="537"/>
        <v/>
      </c>
      <c r="D996" s="326" t="str">
        <f t="shared" si="538"/>
        <v/>
      </c>
      <c r="E996" s="326" t="str">
        <f t="shared" si="535"/>
        <v xml:space="preserve"> </v>
      </c>
      <c r="F996" s="326" t="str">
        <f t="shared" si="539"/>
        <v/>
      </c>
      <c r="G996" s="326" t="str">
        <f t="shared" si="540"/>
        <v/>
      </c>
      <c r="H996" s="311"/>
      <c r="I996" s="326" t="str">
        <f t="shared" si="541"/>
        <v/>
      </c>
      <c r="J996" s="326">
        <f t="shared" si="534"/>
        <v>42.18</v>
      </c>
      <c r="K996" s="333" t="str">
        <f t="shared" si="542"/>
        <v/>
      </c>
      <c r="L996" s="321" t="str">
        <f t="shared" si="543"/>
        <v/>
      </c>
      <c r="M996" s="321" t="str">
        <f t="shared" si="544"/>
        <v/>
      </c>
      <c r="N996" s="326" t="str">
        <f t="shared" si="545"/>
        <v/>
      </c>
      <c r="O996" s="326" t="str">
        <f t="shared" si="546"/>
        <v/>
      </c>
      <c r="P996" s="330"/>
      <c r="Q996" s="326"/>
      <c r="R996" s="276" t="str">
        <f>IF(H996&gt;0, rate1(1,$L$52,$L$51,$L$54,L996,$L$53,$L$50,P996),"")</f>
        <v/>
      </c>
      <c r="S996" s="321"/>
      <c r="T996" s="321"/>
      <c r="U996" s="326"/>
      <c r="V996" s="334"/>
      <c r="W996" s="326"/>
      <c r="X996" s="326"/>
      <c r="Y996" s="326"/>
      <c r="Z996" s="107" t="str">
        <f>IF(H996&gt;0, rate1(1,$L$52,$L$51,$L$54,U996,$L$53,$L$50,Y996),"")</f>
        <v/>
      </c>
      <c r="AA996" s="334" t="str">
        <f t="shared" si="547"/>
        <v/>
      </c>
      <c r="AB996" s="334" t="str">
        <f t="shared" si="548"/>
        <v/>
      </c>
      <c r="AC996" s="326" t="str">
        <f t="shared" si="549"/>
        <v/>
      </c>
      <c r="AD996" s="326" t="str">
        <f t="shared" si="550"/>
        <v/>
      </c>
      <c r="AE996" s="326" t="str">
        <f t="shared" si="551"/>
        <v/>
      </c>
      <c r="AF996" s="326" t="str">
        <f t="shared" si="552"/>
        <v/>
      </c>
      <c r="AG996" s="326" t="str">
        <f t="shared" si="553"/>
        <v/>
      </c>
      <c r="AH996" s="326" t="str">
        <f t="shared" si="554"/>
        <v/>
      </c>
      <c r="AI996" s="326" t="str">
        <f t="shared" si="555"/>
        <v/>
      </c>
      <c r="AJ996" s="326" t="str">
        <f t="shared" si="556"/>
        <v/>
      </c>
      <c r="AK996" s="335" t="str">
        <f t="shared" si="557"/>
        <v/>
      </c>
      <c r="AL996" s="41" t="str">
        <f t="shared" si="558"/>
        <v/>
      </c>
      <c r="AM996" s="8" t="e" cm="1">
        <f t="array" ref="AM996">Balance($B$8,$B$11,$B$12,$H$7,B996,AK996,AL996)</f>
        <v>#VALUE!</v>
      </c>
      <c r="AN996" s="8" t="e" cm="1">
        <f t="array" ref="AN996">getStorageByWaterLevel(B995)</f>
        <v>#VALUE!</v>
      </c>
    </row>
    <row r="997" spans="2:40" x14ac:dyDescent="0.25">
      <c r="B997" s="326" t="str">
        <f t="shared" si="536"/>
        <v/>
      </c>
      <c r="C997" s="326" t="str">
        <f t="shared" si="537"/>
        <v/>
      </c>
      <c r="D997" s="326" t="str">
        <f t="shared" si="538"/>
        <v/>
      </c>
      <c r="E997" s="326" t="str">
        <f t="shared" si="535"/>
        <v xml:space="preserve"> </v>
      </c>
      <c r="F997" s="326" t="str">
        <f t="shared" si="539"/>
        <v/>
      </c>
      <c r="G997" s="326" t="str">
        <f t="shared" si="540"/>
        <v/>
      </c>
      <c r="H997" s="311"/>
      <c r="I997" s="326" t="str">
        <f t="shared" si="541"/>
        <v/>
      </c>
      <c r="J997" s="326">
        <f t="shared" si="534"/>
        <v>42.18</v>
      </c>
      <c r="K997" s="333" t="str">
        <f t="shared" si="542"/>
        <v/>
      </c>
      <c r="L997" s="321" t="str">
        <f t="shared" si="543"/>
        <v/>
      </c>
      <c r="M997" s="321" t="str">
        <f t="shared" si="544"/>
        <v/>
      </c>
      <c r="N997" s="326" t="str">
        <f t="shared" si="545"/>
        <v/>
      </c>
      <c r="O997" s="326" t="str">
        <f t="shared" si="546"/>
        <v/>
      </c>
      <c r="P997" s="330"/>
      <c r="Q997" s="326"/>
      <c r="R997" s="276" t="str">
        <f>IF(H997&gt;0, rate1(1,$L$52,$L$51,$L$54,L997,$L$53,$L$50,P997),"")</f>
        <v/>
      </c>
      <c r="S997" s="321"/>
      <c r="T997" s="321"/>
      <c r="U997" s="326"/>
      <c r="V997" s="334"/>
      <c r="W997" s="326"/>
      <c r="X997" s="326"/>
      <c r="Y997" s="326"/>
      <c r="Z997" s="107" t="str">
        <f>IF(H997&gt;0, rate1(1,$L$52,$L$51,$L$54,U997,$L$53,$L$50,Y997),"")</f>
        <v/>
      </c>
      <c r="AA997" s="334" t="str">
        <f t="shared" si="547"/>
        <v/>
      </c>
      <c r="AB997" s="334" t="str">
        <f t="shared" si="548"/>
        <v/>
      </c>
      <c r="AC997" s="326" t="str">
        <f t="shared" si="549"/>
        <v/>
      </c>
      <c r="AD997" s="326" t="str">
        <f t="shared" si="550"/>
        <v/>
      </c>
      <c r="AE997" s="326" t="str">
        <f t="shared" si="551"/>
        <v/>
      </c>
      <c r="AF997" s="326" t="str">
        <f t="shared" si="552"/>
        <v/>
      </c>
      <c r="AG997" s="326" t="str">
        <f t="shared" si="553"/>
        <v/>
      </c>
      <c r="AH997" s="326" t="str">
        <f t="shared" si="554"/>
        <v/>
      </c>
      <c r="AI997" s="326" t="str">
        <f t="shared" si="555"/>
        <v/>
      </c>
      <c r="AJ997" s="326" t="str">
        <f t="shared" si="556"/>
        <v/>
      </c>
      <c r="AK997" s="335" t="str">
        <f t="shared" si="557"/>
        <v/>
      </c>
      <c r="AL997" s="41" t="str">
        <f t="shared" si="558"/>
        <v/>
      </c>
      <c r="AM997" s="8" t="e" cm="1">
        <f t="array" ref="AM997">Balance($B$8,$B$11,$B$12,$H$7,B997,AK997,AL997)</f>
        <v>#VALUE!</v>
      </c>
      <c r="AN997" s="8" t="e" cm="1">
        <f t="array" ref="AN997">getStorageByWaterLevel(B996)</f>
        <v>#VALUE!</v>
      </c>
    </row>
    <row r="998" spans="2:40" x14ac:dyDescent="0.25">
      <c r="B998" s="326" t="str">
        <f t="shared" si="536"/>
        <v/>
      </c>
      <c r="C998" s="326" t="str">
        <f t="shared" si="537"/>
        <v/>
      </c>
      <c r="D998" s="326" t="str">
        <f t="shared" si="538"/>
        <v/>
      </c>
      <c r="E998" s="326" t="str">
        <f t="shared" si="535"/>
        <v xml:space="preserve"> </v>
      </c>
      <c r="F998" s="326" t="str">
        <f t="shared" si="539"/>
        <v/>
      </c>
      <c r="G998" s="326" t="str">
        <f t="shared" si="540"/>
        <v/>
      </c>
      <c r="H998" s="311"/>
      <c r="I998" s="326" t="str">
        <f t="shared" si="541"/>
        <v/>
      </c>
      <c r="J998" s="326">
        <f t="shared" si="534"/>
        <v>42.18</v>
      </c>
      <c r="K998" s="333" t="str">
        <f t="shared" si="542"/>
        <v/>
      </c>
      <c r="L998" s="321" t="str">
        <f t="shared" si="543"/>
        <v/>
      </c>
      <c r="M998" s="321" t="str">
        <f t="shared" si="544"/>
        <v/>
      </c>
      <c r="N998" s="326" t="str">
        <f t="shared" si="545"/>
        <v/>
      </c>
      <c r="O998" s="326" t="str">
        <f t="shared" si="546"/>
        <v/>
      </c>
      <c r="P998" s="330"/>
      <c r="Q998" s="326"/>
      <c r="R998" s="276" t="str">
        <f>IF(H998&gt;0, rate1(1,$L$52,$L$51,$L$54,L998,$L$53,$L$50,P998),"")</f>
        <v/>
      </c>
      <c r="S998" s="321"/>
      <c r="T998" s="321"/>
      <c r="U998" s="326"/>
      <c r="V998" s="334"/>
      <c r="W998" s="326"/>
      <c r="X998" s="326"/>
      <c r="Y998" s="326"/>
      <c r="Z998" s="107" t="str">
        <f>IF(H998&gt;0, rate1(1,$L$52,$L$51,$L$54,U998,$L$53,$L$50,Y998),"")</f>
        <v/>
      </c>
      <c r="AA998" s="334" t="str">
        <f t="shared" si="547"/>
        <v/>
      </c>
      <c r="AB998" s="334" t="str">
        <f t="shared" si="548"/>
        <v/>
      </c>
      <c r="AC998" s="326" t="str">
        <f t="shared" si="549"/>
        <v/>
      </c>
      <c r="AD998" s="326" t="str">
        <f t="shared" si="550"/>
        <v/>
      </c>
      <c r="AE998" s="326" t="str">
        <f t="shared" si="551"/>
        <v/>
      </c>
      <c r="AF998" s="326" t="str">
        <f t="shared" si="552"/>
        <v/>
      </c>
      <c r="AG998" s="326" t="str">
        <f t="shared" si="553"/>
        <v/>
      </c>
      <c r="AH998" s="326" t="str">
        <f t="shared" si="554"/>
        <v/>
      </c>
      <c r="AI998" s="326" t="str">
        <f t="shared" si="555"/>
        <v/>
      </c>
      <c r="AJ998" s="326" t="str">
        <f t="shared" si="556"/>
        <v/>
      </c>
      <c r="AK998" s="335" t="str">
        <f t="shared" si="557"/>
        <v/>
      </c>
      <c r="AL998" s="41" t="str">
        <f t="shared" si="558"/>
        <v/>
      </c>
      <c r="AM998" s="8" t="e" cm="1">
        <f t="array" ref="AM998">Balance($B$8,$B$11,$B$12,$H$7,B998,AK998,AL998)</f>
        <v>#VALUE!</v>
      </c>
      <c r="AN998" s="8" t="e" cm="1">
        <f t="array" ref="AN998">getStorageByWaterLevel(B997)</f>
        <v>#VALUE!</v>
      </c>
    </row>
    <row r="999" spans="2:40" x14ac:dyDescent="0.25">
      <c r="B999" s="326" t="str">
        <f t="shared" si="536"/>
        <v/>
      </c>
      <c r="C999" s="326" t="str">
        <f t="shared" si="537"/>
        <v/>
      </c>
      <c r="D999" s="326" t="str">
        <f t="shared" si="538"/>
        <v/>
      </c>
      <c r="E999" s="326" t="str">
        <f t="shared" si="535"/>
        <v xml:space="preserve"> </v>
      </c>
      <c r="F999" s="326" t="str">
        <f t="shared" si="539"/>
        <v/>
      </c>
      <c r="G999" s="326" t="str">
        <f t="shared" si="540"/>
        <v/>
      </c>
      <c r="H999" s="311"/>
      <c r="I999" s="326" t="str">
        <f t="shared" si="541"/>
        <v/>
      </c>
      <c r="J999" s="326">
        <f t="shared" si="534"/>
        <v>42.18</v>
      </c>
      <c r="K999" s="333" t="str">
        <f t="shared" si="542"/>
        <v/>
      </c>
      <c r="L999" s="321" t="str">
        <f t="shared" si="543"/>
        <v/>
      </c>
      <c r="M999" s="321" t="str">
        <f t="shared" si="544"/>
        <v/>
      </c>
      <c r="N999" s="326" t="str">
        <f t="shared" si="545"/>
        <v/>
      </c>
      <c r="O999" s="326" t="str">
        <f t="shared" si="546"/>
        <v/>
      </c>
      <c r="P999" s="330"/>
      <c r="Q999" s="326"/>
      <c r="R999" s="276" t="str">
        <f>IF(H999&gt;0, rate1(1,$L$52,$L$51,$L$54,L999,$L$53,$L$50,P999),"")</f>
        <v/>
      </c>
      <c r="S999" s="321"/>
      <c r="T999" s="321"/>
      <c r="U999" s="326"/>
      <c r="V999" s="334"/>
      <c r="W999" s="326"/>
      <c r="X999" s="326"/>
      <c r="Y999" s="326"/>
      <c r="Z999" s="107" t="str">
        <f>IF(H999&gt;0, rate1(1,$L$52,$L$51,$L$54,U999,$L$53,$L$50,Y999),"")</f>
        <v/>
      </c>
      <c r="AA999" s="334" t="str">
        <f t="shared" si="547"/>
        <v/>
      </c>
      <c r="AB999" s="334" t="str">
        <f t="shared" si="548"/>
        <v/>
      </c>
      <c r="AC999" s="326" t="str">
        <f t="shared" si="549"/>
        <v/>
      </c>
      <c r="AD999" s="326" t="str">
        <f t="shared" si="550"/>
        <v/>
      </c>
      <c r="AE999" s="326" t="str">
        <f t="shared" si="551"/>
        <v/>
      </c>
      <c r="AF999" s="326" t="str">
        <f t="shared" si="552"/>
        <v/>
      </c>
      <c r="AG999" s="326" t="str">
        <f t="shared" si="553"/>
        <v/>
      </c>
      <c r="AH999" s="326" t="str">
        <f t="shared" si="554"/>
        <v/>
      </c>
      <c r="AI999" s="326" t="str">
        <f t="shared" si="555"/>
        <v/>
      </c>
      <c r="AJ999" s="326" t="str">
        <f t="shared" si="556"/>
        <v/>
      </c>
      <c r="AK999" s="335" t="str">
        <f t="shared" si="557"/>
        <v/>
      </c>
      <c r="AL999" s="41" t="str">
        <f t="shared" si="558"/>
        <v/>
      </c>
      <c r="AM999" s="8" t="e" cm="1">
        <f t="array" ref="AM999">Balance($B$8,$B$11,$B$12,$H$7,B999,AK999,AL999)</f>
        <v>#VALUE!</v>
      </c>
      <c r="AN999" s="8" t="e" cm="1">
        <f t="array" ref="AN999">getStorageByWaterLevel(B998)</f>
        <v>#VALUE!</v>
      </c>
    </row>
    <row r="1000" spans="2:40" x14ac:dyDescent="0.25">
      <c r="B1000" s="326" t="str">
        <f t="shared" si="536"/>
        <v/>
      </c>
      <c r="C1000" s="326" t="str">
        <f t="shared" si="537"/>
        <v/>
      </c>
      <c r="D1000" s="326" t="str">
        <f t="shared" si="538"/>
        <v/>
      </c>
      <c r="E1000" s="326" t="str">
        <f t="shared" si="535"/>
        <v xml:space="preserve"> </v>
      </c>
      <c r="F1000" s="326" t="str">
        <f t="shared" si="539"/>
        <v/>
      </c>
      <c r="G1000" s="326" t="str">
        <f t="shared" si="540"/>
        <v/>
      </c>
      <c r="H1000" s="311"/>
      <c r="I1000" s="326" t="str">
        <f t="shared" si="541"/>
        <v/>
      </c>
      <c r="J1000" s="326">
        <f t="shared" si="534"/>
        <v>42.18</v>
      </c>
      <c r="K1000" s="333" t="str">
        <f t="shared" si="542"/>
        <v/>
      </c>
      <c r="L1000" s="321" t="str">
        <f t="shared" si="543"/>
        <v/>
      </c>
      <c r="M1000" s="321" t="str">
        <f t="shared" si="544"/>
        <v/>
      </c>
      <c r="N1000" s="326" t="str">
        <f t="shared" si="545"/>
        <v/>
      </c>
      <c r="O1000" s="326" t="str">
        <f t="shared" si="546"/>
        <v/>
      </c>
      <c r="P1000" s="330"/>
      <c r="Q1000" s="326"/>
      <c r="R1000" s="119"/>
      <c r="S1000" s="321"/>
      <c r="T1000" s="321"/>
      <c r="U1000" s="326"/>
      <c r="V1000" s="334"/>
      <c r="W1000" s="326"/>
      <c r="X1000" s="326"/>
      <c r="Y1000" s="326"/>
      <c r="Z1000" s="107"/>
      <c r="AA1000" s="334" t="str">
        <f t="shared" si="547"/>
        <v/>
      </c>
      <c r="AB1000" s="334" t="str">
        <f t="shared" si="548"/>
        <v/>
      </c>
      <c r="AC1000" s="326" t="str">
        <f t="shared" si="549"/>
        <v/>
      </c>
      <c r="AD1000" s="326" t="str">
        <f t="shared" si="550"/>
        <v/>
      </c>
      <c r="AE1000" s="326" t="str">
        <f t="shared" si="551"/>
        <v/>
      </c>
      <c r="AF1000" s="326" t="str">
        <f t="shared" si="552"/>
        <v/>
      </c>
      <c r="AG1000" s="326" t="str">
        <f t="shared" si="553"/>
        <v/>
      </c>
      <c r="AH1000" s="326" t="str">
        <f t="shared" si="554"/>
        <v/>
      </c>
      <c r="AI1000" s="326" t="str">
        <f t="shared" si="555"/>
        <v/>
      </c>
      <c r="AJ1000" s="326" t="str">
        <f t="shared" si="556"/>
        <v/>
      </c>
      <c r="AK1000" s="335" t="str">
        <f t="shared" si="557"/>
        <v/>
      </c>
      <c r="AL1000" s="41" t="str">
        <f t="shared" si="558"/>
        <v/>
      </c>
      <c r="AM1000" s="8" t="e" cm="1">
        <f t="array" ref="AM1000">Balance($B$8,$B$11,$B$12,$H$7,B1000,AK1000,AL1000)</f>
        <v>#VALUE!</v>
      </c>
      <c r="AN1000" s="8" t="e" cm="1">
        <f t="array" ref="AN1000">getStorageByWaterLevel(B999)</f>
        <v>#VALUE!</v>
      </c>
    </row>
    <row r="1001" spans="2:40" x14ac:dyDescent="0.25">
      <c r="H1001" s="311"/>
    </row>
  </sheetData>
  <sheetProtection selectLockedCells="1"/>
  <mergeCells count="21">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 ref="P8:P9"/>
    <mergeCell ref="N6:O6"/>
    <mergeCell ref="P6:Q6"/>
    <mergeCell ref="H5:L5"/>
    <mergeCell ref="N5:Q5"/>
    <mergeCell ref="H6:J6"/>
    <mergeCell ref="K6:L6"/>
  </mergeCells>
  <phoneticPr fontId="1" type="noConversion"/>
  <dataValidations disablePrompts="1" count="1">
    <dataValidation type="decimal" errorStyle="warning" allowBlank="1" showErrorMessage="1" errorTitle="输入错误！" error="温度超限，请在检查数据后重新输入！" sqref="L57" xr:uid="{00000000-0002-0000-00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oleObjects>
    <mc:AlternateContent xmlns:mc="http://schemas.openxmlformats.org/markup-compatibility/2006">
      <mc:Choice Requires="x14">
        <oleObject progId="Equation.DSMT4" shapeId="19309" r:id="rId4">
          <objectPr defaultSize="0" autoPict="0" r:id="rId5">
            <anchor moveWithCells="1" sizeWithCells="1">
              <from>
                <xdr:col>18</xdr:col>
                <xdr:colOff>472440</xdr:colOff>
                <xdr:row>9</xdr:row>
                <xdr:rowOff>91440</xdr:rowOff>
              </from>
              <to>
                <xdr:col>18</xdr:col>
                <xdr:colOff>1577340</xdr:colOff>
                <xdr:row>11</xdr:row>
                <xdr:rowOff>91440</xdr:rowOff>
              </to>
            </anchor>
          </objectPr>
        </oleObject>
      </mc:Choice>
      <mc:Fallback>
        <oleObject progId="Equation.DSMT4" shapeId="19309" r:id="rId4"/>
      </mc:Fallback>
    </mc:AlternateContent>
  </oleObjects>
  <controls>
    <mc:AlternateContent xmlns:mc="http://schemas.openxmlformats.org/markup-compatibility/2006">
      <mc:Choice Requires="x14">
        <control shapeId="1122" r:id="rId6" name="CommandButton1">
          <controlPr defaultSize="0" autoLine="0" r:id="rId7">
            <anchor moveWithCells="1">
              <from>
                <xdr:col>19</xdr:col>
                <xdr:colOff>38100</xdr:colOff>
                <xdr:row>7</xdr:row>
                <xdr:rowOff>137160</xdr:rowOff>
              </from>
              <to>
                <xdr:col>28</xdr:col>
                <xdr:colOff>342900</xdr:colOff>
                <xdr:row>9</xdr:row>
                <xdr:rowOff>76200</xdr:rowOff>
              </to>
            </anchor>
          </controlPr>
        </control>
      </mc:Choice>
      <mc:Fallback>
        <control shapeId="1122" r:id="rId6" name="CommandButton1"/>
      </mc:Fallback>
    </mc:AlternateContent>
    <mc:AlternateContent xmlns:mc="http://schemas.openxmlformats.org/markup-compatibility/2006">
      <mc:Choice Requires="x14">
        <control shapeId="1025" r:id="rId8" name="Option Button 1">
          <controlPr defaultSize="0" autoFill="0" autoLine="0" autoPict="0" macro="[0]!选项按钮20_Click" altText="使用默认值">
            <anchor moveWithCells="1">
              <from>
                <xdr:col>4</xdr:col>
                <xdr:colOff>99060</xdr:colOff>
                <xdr:row>16</xdr:row>
                <xdr:rowOff>60960</xdr:rowOff>
              </from>
              <to>
                <xdr:col>5</xdr:col>
                <xdr:colOff>365760</xdr:colOff>
                <xdr:row>17</xdr:row>
                <xdr:rowOff>53340</xdr:rowOff>
              </to>
            </anchor>
          </controlPr>
        </control>
      </mc:Choice>
    </mc:AlternateContent>
    <mc:AlternateContent xmlns:mc="http://schemas.openxmlformats.org/markup-compatibility/2006">
      <mc:Choice Requires="x14">
        <control shapeId="1028" r:id="rId9" name="Option Button 4">
          <controlPr defaultSize="0" autoFill="0" autoLine="0" autoPict="0" macro="[0]!控制按钮34_click">
            <anchor moveWithCells="1">
              <from>
                <xdr:col>4</xdr:col>
                <xdr:colOff>114300</xdr:colOff>
                <xdr:row>22</xdr:row>
                <xdr:rowOff>137160</xdr:rowOff>
              </from>
              <to>
                <xdr:col>5</xdr:col>
                <xdr:colOff>381000</xdr:colOff>
                <xdr:row>23</xdr:row>
                <xdr:rowOff>60960</xdr:rowOff>
              </to>
            </anchor>
          </controlPr>
        </control>
      </mc:Choice>
    </mc:AlternateContent>
    <mc:AlternateContent xmlns:mc="http://schemas.openxmlformats.org/markup-compatibility/2006">
      <mc:Choice Requires="x14">
        <control shapeId="1032" r:id="rId10" name="Option Button 8">
          <controlPr defaultSize="0" autoFill="0" autoLine="0" autoPict="0" macro="[0]!控制按钮40_click">
            <anchor moveWithCells="1">
              <from>
                <xdr:col>8</xdr:col>
                <xdr:colOff>0</xdr:colOff>
                <xdr:row>5</xdr:row>
                <xdr:rowOff>0</xdr:rowOff>
              </from>
              <to>
                <xdr:col>10</xdr:col>
                <xdr:colOff>137160</xdr:colOff>
                <xdr:row>6</xdr:row>
                <xdr:rowOff>22860</xdr:rowOff>
              </to>
            </anchor>
          </controlPr>
        </control>
      </mc:Choice>
    </mc:AlternateContent>
    <mc:AlternateContent xmlns:mc="http://schemas.openxmlformats.org/markup-compatibility/2006">
      <mc:Choice Requires="x14">
        <control shapeId="1033" r:id="rId11" name="Option Button 9">
          <controlPr defaultSize="0" autoFill="0" autoLine="0" autoPict="0" macro="[0]!控制按钮41_click">
            <anchor moveWithCells="1">
              <from>
                <xdr:col>6</xdr:col>
                <xdr:colOff>396240</xdr:colOff>
                <xdr:row>5</xdr:row>
                <xdr:rowOff>22860</xdr:rowOff>
              </from>
              <to>
                <xdr:col>7</xdr:col>
                <xdr:colOff>609600</xdr:colOff>
                <xdr:row>6</xdr:row>
                <xdr:rowOff>0</xdr:rowOff>
              </to>
            </anchor>
          </controlPr>
        </control>
      </mc:Choice>
    </mc:AlternateContent>
    <mc:AlternateContent xmlns:mc="http://schemas.openxmlformats.org/markup-compatibility/2006">
      <mc:Choice Requires="x14">
        <control shapeId="1038" r:id="rId12" name="Group Box 14">
          <controlPr defaultSize="0" autoFill="0" autoPict="0">
            <anchor moveWithCells="1">
              <from>
                <xdr:col>0</xdr:col>
                <xdr:colOff>106680</xdr:colOff>
                <xdr:row>9</xdr:row>
                <xdr:rowOff>91440</xdr:rowOff>
              </from>
              <to>
                <xdr:col>5</xdr:col>
                <xdr:colOff>320040</xdr:colOff>
                <xdr:row>14</xdr:row>
                <xdr:rowOff>68580</xdr:rowOff>
              </to>
            </anchor>
          </controlPr>
        </control>
      </mc:Choice>
    </mc:AlternateContent>
    <mc:AlternateContent xmlns:mc="http://schemas.openxmlformats.org/markup-compatibility/2006">
      <mc:Choice Requires="x14">
        <control shapeId="1039" r:id="rId13" name="Group Box 15">
          <controlPr defaultSize="0" autoFill="0" autoPict="0">
            <anchor moveWithCells="1">
              <from>
                <xdr:col>0</xdr:col>
                <xdr:colOff>152400</xdr:colOff>
                <xdr:row>15</xdr:row>
                <xdr:rowOff>22860</xdr:rowOff>
              </from>
              <to>
                <xdr:col>5</xdr:col>
                <xdr:colOff>365760</xdr:colOff>
                <xdr:row>19</xdr:row>
                <xdr:rowOff>99060</xdr:rowOff>
              </to>
            </anchor>
          </controlPr>
        </control>
      </mc:Choice>
    </mc:AlternateContent>
    <mc:AlternateContent xmlns:mc="http://schemas.openxmlformats.org/markup-compatibility/2006">
      <mc:Choice Requires="x14">
        <control shapeId="1044" r:id="rId14" name="Option Button 20">
          <controlPr defaultSize="0" autoFill="0" autoLine="0" autoPict="0" macro="[0]!控制按钮9_click">
            <anchor moveWithCells="1">
              <from>
                <xdr:col>4</xdr:col>
                <xdr:colOff>68580</xdr:colOff>
                <xdr:row>10</xdr:row>
                <xdr:rowOff>106680</xdr:rowOff>
              </from>
              <to>
                <xdr:col>5</xdr:col>
                <xdr:colOff>0</xdr:colOff>
                <xdr:row>11</xdr:row>
                <xdr:rowOff>60960</xdr:rowOff>
              </to>
            </anchor>
          </controlPr>
        </control>
      </mc:Choice>
    </mc:AlternateContent>
    <mc:AlternateContent xmlns:mc="http://schemas.openxmlformats.org/markup-compatibility/2006">
      <mc:Choice Requires="x14">
        <control shapeId="1045" r:id="rId15" name="Option Button 21">
          <controlPr defaultSize="0" autoFill="0" autoLine="0" autoPict="0" macro="[0]!选项按钮17_Click">
            <anchor moveWithCells="1">
              <from>
                <xdr:col>4</xdr:col>
                <xdr:colOff>68580</xdr:colOff>
                <xdr:row>12</xdr:row>
                <xdr:rowOff>0</xdr:rowOff>
              </from>
              <to>
                <xdr:col>5</xdr:col>
                <xdr:colOff>0</xdr:colOff>
                <xdr:row>12</xdr:row>
                <xdr:rowOff>182880</xdr:rowOff>
              </to>
            </anchor>
          </controlPr>
        </control>
      </mc:Choice>
    </mc:AlternateContent>
    <mc:AlternateContent xmlns:mc="http://schemas.openxmlformats.org/markup-compatibility/2006">
      <mc:Choice Requires="x14">
        <control shapeId="1120" r:id="rId16" name="ErosionMethod">
          <controlPr defaultSize="0" print="0" autoLine="0" autoPict="0" macro="[0]!RrosionMethodChange" altText="Swithing the candidate methods to consider the erosion rate of sediments:_x000a_">
            <anchor>
              <from>
                <xdr:col>8</xdr:col>
                <xdr:colOff>868680</xdr:colOff>
                <xdr:row>17</xdr:row>
                <xdr:rowOff>175260</xdr:rowOff>
              </from>
              <to>
                <xdr:col>11</xdr:col>
                <xdr:colOff>274320</xdr:colOff>
                <xdr:row>19</xdr:row>
                <xdr:rowOff>91440</xdr:rowOff>
              </to>
            </anchor>
          </controlPr>
        </control>
      </mc:Choice>
    </mc:AlternateContent>
    <mc:AlternateContent xmlns:mc="http://schemas.openxmlformats.org/markup-compatibility/2006">
      <mc:Choice Requires="x14">
        <control shapeId="19297" r:id="rId17" name="Option Button 2913">
          <controlPr defaultSize="0" autoFill="0" autoLine="0" autoPict="0" macro="[0]!选项按钮18_Click">
            <anchor moveWithCells="1">
              <from>
                <xdr:col>4</xdr:col>
                <xdr:colOff>91440</xdr:colOff>
                <xdr:row>18</xdr:row>
                <xdr:rowOff>22860</xdr:rowOff>
              </from>
              <to>
                <xdr:col>5</xdr:col>
                <xdr:colOff>342900</xdr:colOff>
                <xdr:row>19</xdr:row>
                <xdr:rowOff>53340</xdr:rowOff>
              </to>
            </anchor>
          </controlPr>
        </control>
      </mc:Choice>
    </mc:AlternateContent>
    <mc:AlternateContent xmlns:mc="http://schemas.openxmlformats.org/markup-compatibility/2006">
      <mc:Choice Requires="x14">
        <control shapeId="19300" r:id="rId18" name="Group Box 2916">
          <controlPr defaultSize="0" autoFill="0" autoPict="0">
            <anchor moveWithCells="1">
              <from>
                <xdr:col>6</xdr:col>
                <xdr:colOff>137160</xdr:colOff>
                <xdr:row>13</xdr:row>
                <xdr:rowOff>152400</xdr:rowOff>
              </from>
              <to>
                <xdr:col>11</xdr:col>
                <xdr:colOff>998220</xdr:colOff>
                <xdr:row>21</xdr:row>
                <xdr:rowOff>53340</xdr:rowOff>
              </to>
            </anchor>
          </controlPr>
        </control>
      </mc:Choice>
    </mc:AlternateContent>
    <mc:AlternateContent xmlns:mc="http://schemas.openxmlformats.org/markup-compatibility/2006">
      <mc:Choice Requires="x14">
        <control shapeId="19301" r:id="rId19" name="Group Box 2917">
          <controlPr defaultSize="0" autoFill="0" autoPict="0">
            <anchor moveWithCells="1">
              <from>
                <xdr:col>6</xdr:col>
                <xdr:colOff>114300</xdr:colOff>
                <xdr:row>21</xdr:row>
                <xdr:rowOff>182880</xdr:rowOff>
              </from>
              <to>
                <xdr:col>11</xdr:col>
                <xdr:colOff>998220</xdr:colOff>
                <xdr:row>25</xdr:row>
                <xdr:rowOff>68580</xdr:rowOff>
              </to>
            </anchor>
          </controlPr>
        </control>
      </mc:Choice>
    </mc:AlternateContent>
    <mc:AlternateContent xmlns:mc="http://schemas.openxmlformats.org/markup-compatibility/2006">
      <mc:Choice Requires="x14">
        <control shapeId="19302" r:id="rId20" name="Button 2918">
          <controlPr defaultSize="0" print="0" autoFill="0" autoPict="0" macro="[0]!datacal2">
            <anchor moveWithCells="1" sizeWithCells="1">
              <from>
                <xdr:col>8</xdr:col>
                <xdr:colOff>289560</xdr:colOff>
                <xdr:row>22</xdr:row>
                <xdr:rowOff>144780</xdr:rowOff>
              </from>
              <to>
                <xdr:col>9</xdr:col>
                <xdr:colOff>754380</xdr:colOff>
                <xdr:row>24</xdr:row>
                <xdr:rowOff>175260</xdr:rowOff>
              </to>
            </anchor>
          </controlPr>
        </control>
      </mc:Choice>
    </mc:AlternateContent>
    <mc:AlternateContent xmlns:mc="http://schemas.openxmlformats.org/markup-compatibility/2006">
      <mc:Choice Requires="x14">
        <control shapeId="19304" r:id="rId21" name="Option Button 2920">
          <controlPr defaultSize="0" autoFill="0" autoLine="0" autoPict="0" macro="[0]!m2_Click">
            <anchor moveWithCells="1">
              <from>
                <xdr:col>11</xdr:col>
                <xdr:colOff>441960</xdr:colOff>
                <xdr:row>12</xdr:row>
                <xdr:rowOff>91440</xdr:rowOff>
              </from>
              <to>
                <xdr:col>12</xdr:col>
                <xdr:colOff>327660</xdr:colOff>
                <xdr:row>13</xdr:row>
                <xdr:rowOff>22860</xdr:rowOff>
              </to>
            </anchor>
          </controlPr>
        </control>
      </mc:Choice>
    </mc:AlternateContent>
    <mc:AlternateContent xmlns:mc="http://schemas.openxmlformats.org/markup-compatibility/2006">
      <mc:Choice Requires="x14">
        <control shapeId="19306" r:id="rId22" name="Option Button 2922">
          <controlPr defaultSize="0" autoFill="0" autoLine="0" autoPict="0" macro="[0]!m1_Click" altText="使用默认值">
            <anchor moveWithCells="1">
              <from>
                <xdr:col>9</xdr:col>
                <xdr:colOff>792480</xdr:colOff>
                <xdr:row>12</xdr:row>
                <xdr:rowOff>38100</xdr:rowOff>
              </from>
              <to>
                <xdr:col>11</xdr:col>
                <xdr:colOff>68580</xdr:colOff>
                <xdr:row>13</xdr:row>
                <xdr:rowOff>22860</xdr:rowOff>
              </to>
            </anchor>
          </controlPr>
        </control>
      </mc:Choice>
    </mc:AlternateContent>
    <mc:AlternateContent xmlns:mc="http://schemas.openxmlformats.org/markup-compatibility/2006">
      <mc:Choice Requires="x14">
        <control shapeId="1031" r:id="rId23" name="Group Box 7">
          <controlPr defaultSize="0" autoFill="0" autoPict="0">
            <anchor moveWithCells="1">
              <from>
                <xdr:col>0</xdr:col>
                <xdr:colOff>152400</xdr:colOff>
                <xdr:row>27</xdr:row>
                <xdr:rowOff>0</xdr:rowOff>
              </from>
              <to>
                <xdr:col>11</xdr:col>
                <xdr:colOff>297180</xdr:colOff>
                <xdr:row>48</xdr:row>
                <xdr:rowOff>152400</xdr:rowOff>
              </to>
            </anchor>
          </controlPr>
        </control>
      </mc:Choice>
    </mc:AlternateContent>
    <mc:AlternateContent xmlns:mc="http://schemas.openxmlformats.org/markup-compatibility/2006">
      <mc:Choice Requires="x14">
        <control shapeId="19308" r:id="rId24" name="Button 2924">
          <controlPr defaultSize="0" print="0" autoFill="0" autoPict="0" macro="[0]!ThisWorkbook.SwitchToChn">
            <anchor moveWithCells="1" sizeWithCells="1">
              <from>
                <xdr:col>11</xdr:col>
                <xdr:colOff>129540</xdr:colOff>
                <xdr:row>0</xdr:row>
                <xdr:rowOff>457200</xdr:rowOff>
              </from>
              <to>
                <xdr:col>12</xdr:col>
                <xdr:colOff>662940</xdr:colOff>
                <xdr:row>2</xdr:row>
                <xdr:rowOff>320040</xdr:rowOff>
              </to>
            </anchor>
          </controlPr>
        </control>
      </mc:Choice>
    </mc:AlternateContent>
    <mc:AlternateContent xmlns:mc="http://schemas.openxmlformats.org/markup-compatibility/2006">
      <mc:Choice Requires="x14">
        <control shapeId="1034" r:id="rId25" name="Group Box 10">
          <controlPr defaultSize="0" autoFill="0" autoPict="0">
            <anchor moveWithCells="1">
              <from>
                <xdr:col>6</xdr:col>
                <xdr:colOff>137160</xdr:colOff>
                <xdr:row>4</xdr:row>
                <xdr:rowOff>91440</xdr:rowOff>
              </from>
              <to>
                <xdr:col>11</xdr:col>
                <xdr:colOff>998220</xdr:colOff>
                <xdr:row>8</xdr:row>
                <xdr:rowOff>106680</xdr:rowOff>
              </to>
            </anchor>
          </controlPr>
        </control>
      </mc:Choice>
    </mc:AlternateContent>
    <mc:AlternateContent xmlns:mc="http://schemas.openxmlformats.org/markup-compatibility/2006">
      <mc:Choice Requires="x14">
        <control shapeId="1041" r:id="rId26" name="Group Box 17">
          <controlPr defaultSize="0" autoFill="0" autoPict="0">
            <anchor moveWithCells="1">
              <from>
                <xdr:col>0</xdr:col>
                <xdr:colOff>91440</xdr:colOff>
                <xdr:row>4</xdr:row>
                <xdr:rowOff>99060</xdr:rowOff>
              </from>
              <to>
                <xdr:col>5</xdr:col>
                <xdr:colOff>320040</xdr:colOff>
                <xdr:row>8</xdr:row>
                <xdr:rowOff>205740</xdr:rowOff>
              </to>
            </anchor>
          </controlPr>
        </control>
      </mc:Choice>
    </mc:AlternateContent>
    <mc:AlternateContent xmlns:mc="http://schemas.openxmlformats.org/markup-compatibility/2006">
      <mc:Choice Requires="x14">
        <control shapeId="19303" r:id="rId27" name="Group Box 2919">
          <controlPr defaultSize="0" autoFill="0" autoPict="0">
            <anchor moveWithCells="1">
              <from>
                <xdr:col>6</xdr:col>
                <xdr:colOff>137160</xdr:colOff>
                <xdr:row>9</xdr:row>
                <xdr:rowOff>0</xdr:rowOff>
              </from>
              <to>
                <xdr:col>11</xdr:col>
                <xdr:colOff>998220</xdr:colOff>
                <xdr:row>13</xdr:row>
                <xdr:rowOff>15240</xdr:rowOff>
              </to>
            </anchor>
          </controlPr>
        </control>
      </mc:Choice>
    </mc:AlternateContent>
    <mc:AlternateContent xmlns:mc="http://schemas.openxmlformats.org/markup-compatibility/2006">
      <mc:Choice Requires="x14">
        <control shapeId="1040" r:id="rId28" name="Group Box 16">
          <controlPr defaultSize="0" autoFill="0" autoPict="0">
            <anchor moveWithCells="1">
              <from>
                <xdr:col>0</xdr:col>
                <xdr:colOff>137160</xdr:colOff>
                <xdr:row>20</xdr:row>
                <xdr:rowOff>22860</xdr:rowOff>
              </from>
              <to>
                <xdr:col>5</xdr:col>
                <xdr:colOff>365760</xdr:colOff>
                <xdr:row>25</xdr:row>
                <xdr:rowOff>53340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X64"/>
  <sheetViews>
    <sheetView zoomScale="85" zoomScaleNormal="85" workbookViewId="0">
      <selection activeCell="F29" sqref="F29:L56"/>
    </sheetView>
  </sheetViews>
  <sheetFormatPr defaultRowHeight="14.4" x14ac:dyDescent="0.25"/>
  <cols>
    <col min="3" max="3" width="14.33203125" customWidth="1"/>
    <col min="4" max="4" width="11.109375" bestFit="1" customWidth="1"/>
    <col min="6" max="12" width="10.5546875" customWidth="1"/>
    <col min="13" max="13" width="11.21875" customWidth="1"/>
    <col min="14" max="14" width="16.109375" customWidth="1"/>
    <col min="15" max="18" width="10.5546875" customWidth="1"/>
  </cols>
  <sheetData>
    <row r="1" spans="1:50" s="2" customFormat="1" ht="39.75" customHeight="1" x14ac:dyDescent="0.25">
      <c r="A1" s="430" t="s">
        <v>107</v>
      </c>
      <c r="B1" s="430"/>
      <c r="C1" s="430"/>
      <c r="D1" s="430"/>
      <c r="E1" s="430"/>
      <c r="F1" s="430"/>
      <c r="G1" s="430"/>
      <c r="H1" s="430"/>
      <c r="I1" s="430"/>
      <c r="J1" s="430"/>
      <c r="K1" s="430"/>
      <c r="L1" s="430"/>
      <c r="M1" s="430"/>
      <c r="N1" s="430"/>
      <c r="O1" s="430"/>
      <c r="P1" s="430"/>
      <c r="Q1" s="430"/>
      <c r="R1" s="430"/>
      <c r="S1" s="430"/>
      <c r="T1" s="44"/>
      <c r="U1" s="44"/>
      <c r="V1" s="44"/>
      <c r="W1" s="44"/>
      <c r="X1" s="44"/>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25">
      <c r="A2" s="431" t="s">
        <v>64</v>
      </c>
      <c r="B2" s="431"/>
      <c r="C2" s="431"/>
      <c r="D2" s="431"/>
      <c r="E2" s="431"/>
      <c r="F2" s="431"/>
      <c r="G2" s="431"/>
      <c r="H2" s="431"/>
      <c r="I2" s="431"/>
      <c r="J2" s="431"/>
      <c r="K2" s="431"/>
      <c r="L2" s="431"/>
      <c r="M2" s="431"/>
      <c r="N2" s="431"/>
      <c r="O2" s="431"/>
      <c r="P2" s="431"/>
      <c r="Q2" s="431"/>
      <c r="R2" s="431"/>
      <c r="S2" s="431"/>
      <c r="T2" s="45"/>
      <c r="U2" s="45"/>
      <c r="V2" s="45"/>
      <c r="W2" s="45"/>
      <c r="X2" s="45"/>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25">
      <c r="A3" s="432" t="s">
        <v>0</v>
      </c>
      <c r="B3" s="432"/>
      <c r="C3" s="432"/>
      <c r="D3" s="432"/>
      <c r="E3" s="432"/>
      <c r="F3" s="432"/>
      <c r="G3" s="432"/>
      <c r="H3" s="432"/>
      <c r="I3" s="432"/>
      <c r="J3" s="432"/>
      <c r="K3" s="432"/>
      <c r="L3" s="432"/>
      <c r="M3" s="432"/>
      <c r="N3" s="432"/>
      <c r="O3" s="432"/>
      <c r="P3" s="432"/>
      <c r="Q3" s="432"/>
      <c r="R3" s="432"/>
      <c r="S3" s="432"/>
      <c r="T3" s="46"/>
      <c r="U3" s="46"/>
      <c r="V3" s="46"/>
      <c r="W3" s="46"/>
      <c r="X3" s="46"/>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25">
      <c r="A4" s="5"/>
      <c r="B4" s="435"/>
      <c r="C4" s="435"/>
      <c r="D4" s="435"/>
      <c r="E4" s="435"/>
      <c r="F4" s="5"/>
      <c r="G4" s="14"/>
      <c r="H4" s="14"/>
      <c r="I4" s="14"/>
      <c r="J4" s="14"/>
      <c r="K4" s="14"/>
      <c r="L4" s="14"/>
      <c r="M4" s="14"/>
      <c r="N4" s="14"/>
      <c r="O4" s="14"/>
      <c r="P4" s="14"/>
      <c r="Q4" s="14"/>
      <c r="R4" s="14"/>
      <c r="S4" s="14"/>
      <c r="Z4" s="22"/>
      <c r="AA4" s="22"/>
    </row>
    <row r="5" spans="1:50" x14ac:dyDescent="0.25">
      <c r="A5" s="7"/>
      <c r="B5" s="436"/>
      <c r="C5" s="436"/>
      <c r="D5" s="436"/>
      <c r="E5" s="436"/>
      <c r="F5" s="7"/>
      <c r="G5" s="14"/>
      <c r="H5" s="14"/>
      <c r="I5" s="14"/>
      <c r="J5" s="14"/>
      <c r="K5" s="14"/>
      <c r="L5" s="14"/>
      <c r="M5" s="14"/>
      <c r="N5" s="14"/>
      <c r="O5" s="14"/>
      <c r="P5" s="14"/>
      <c r="Q5" s="14"/>
      <c r="R5" s="14"/>
      <c r="S5" s="14"/>
      <c r="U5" s="420" t="s">
        <v>320</v>
      </c>
      <c r="V5" s="420"/>
      <c r="W5" s="420"/>
      <c r="X5" s="420"/>
      <c r="Z5" s="23"/>
      <c r="AA5" s="23"/>
    </row>
    <row r="6" spans="1:50" ht="18.75" customHeight="1" x14ac:dyDescent="0.25">
      <c r="A6" s="5"/>
      <c r="B6" s="421" t="s">
        <v>100</v>
      </c>
      <c r="C6" s="422"/>
      <c r="D6" s="423" t="s">
        <v>99</v>
      </c>
      <c r="E6" s="424"/>
      <c r="F6" s="5"/>
      <c r="G6" s="437" t="s">
        <v>259</v>
      </c>
      <c r="H6" s="437"/>
      <c r="I6" s="437"/>
      <c r="J6" s="437"/>
      <c r="K6" s="437"/>
      <c r="L6" s="14"/>
      <c r="M6" s="287" t="s">
        <v>253</v>
      </c>
      <c r="N6" s="290">
        <f>'W.H curve'!G47</f>
        <v>1.7412878787873405E-2</v>
      </c>
      <c r="O6" s="429" t="s">
        <v>65</v>
      </c>
      <c r="P6" s="429"/>
      <c r="Q6" s="6"/>
      <c r="R6" s="14"/>
      <c r="S6" s="14"/>
      <c r="U6" s="421" t="s">
        <v>100</v>
      </c>
      <c r="V6" s="422"/>
      <c r="W6" s="423" t="s">
        <v>99</v>
      </c>
      <c r="X6" s="424"/>
      <c r="Z6" s="47"/>
      <c r="AA6" s="23"/>
    </row>
    <row r="7" spans="1:50" ht="18.75" customHeight="1" x14ac:dyDescent="0.25">
      <c r="A7" s="5"/>
      <c r="B7" s="425" t="s">
        <v>68</v>
      </c>
      <c r="C7" s="426"/>
      <c r="D7" s="425" t="s">
        <v>319</v>
      </c>
      <c r="E7" s="426"/>
      <c r="F7" s="5"/>
      <c r="G7" s="437"/>
      <c r="H7" s="437"/>
      <c r="I7" s="437"/>
      <c r="J7" s="437"/>
      <c r="K7" s="437"/>
      <c r="L7" s="14"/>
      <c r="M7" s="287" t="s">
        <v>254</v>
      </c>
      <c r="N7" s="290">
        <f>G46</f>
        <v>-1.2206818181797634E-2</v>
      </c>
      <c r="O7" s="429" t="s">
        <v>65</v>
      </c>
      <c r="P7" s="429"/>
      <c r="Q7" s="13"/>
      <c r="R7" s="14"/>
      <c r="S7" s="14"/>
      <c r="U7" s="425" t="s">
        <v>68</v>
      </c>
      <c r="V7" s="426"/>
      <c r="W7" s="425" t="s">
        <v>319</v>
      </c>
      <c r="X7" s="426"/>
      <c r="Z7" s="21"/>
      <c r="AA7" s="23"/>
    </row>
    <row r="8" spans="1:50" ht="18" x14ac:dyDescent="0.25">
      <c r="A8" s="5"/>
      <c r="B8" s="285" t="s">
        <v>249</v>
      </c>
      <c r="C8" s="288">
        <v>1028</v>
      </c>
      <c r="D8" s="286" t="s">
        <v>256</v>
      </c>
      <c r="E8" s="390">
        <v>3.96E-3</v>
      </c>
      <c r="F8" s="5"/>
      <c r="G8" s="437"/>
      <c r="H8" s="437"/>
      <c r="I8" s="437"/>
      <c r="J8" s="437"/>
      <c r="K8" s="437"/>
      <c r="L8" s="14"/>
      <c r="M8" s="287" t="s">
        <v>255</v>
      </c>
      <c r="N8" s="290">
        <f>G45</f>
        <v>-1.2460606060757662E-3</v>
      </c>
      <c r="O8" s="429" t="s">
        <v>65</v>
      </c>
      <c r="P8" s="429"/>
      <c r="Q8" s="13"/>
      <c r="R8" s="14"/>
      <c r="S8" s="14"/>
      <c r="U8" s="285" t="s">
        <v>249</v>
      </c>
      <c r="V8" s="288">
        <f>C8</f>
        <v>1028</v>
      </c>
      <c r="W8" s="286" t="s">
        <v>256</v>
      </c>
      <c r="X8" s="390" cm="1">
        <f t="array" ref="X8">getStorageByWaterLevel(V8)</f>
        <v>3.9600000000000052E-3</v>
      </c>
      <c r="Z8" s="21"/>
      <c r="AA8" s="23"/>
    </row>
    <row r="9" spans="1:50" ht="16.2" x14ac:dyDescent="0.25">
      <c r="A9" s="5"/>
      <c r="B9" s="285" t="s">
        <v>250</v>
      </c>
      <c r="C9" s="288">
        <v>1028.5999999999999</v>
      </c>
      <c r="D9" s="286" t="s">
        <v>257</v>
      </c>
      <c r="E9" s="390">
        <v>2.3800000000000002E-2</v>
      </c>
      <c r="F9" s="5"/>
      <c r="G9" s="14"/>
      <c r="H9" s="14"/>
      <c r="I9" s="14"/>
      <c r="J9" s="14"/>
      <c r="K9" s="14"/>
      <c r="L9" s="14"/>
      <c r="M9" s="428"/>
      <c r="N9" s="428"/>
      <c r="O9" s="428"/>
      <c r="P9" s="14"/>
      <c r="Q9" s="13"/>
      <c r="R9" s="14"/>
      <c r="S9" s="14"/>
      <c r="U9" s="285" t="s">
        <v>250</v>
      </c>
      <c r="V9" s="288">
        <f>C9</f>
        <v>1028.5999999999999</v>
      </c>
      <c r="W9" s="286" t="s">
        <v>257</v>
      </c>
      <c r="X9" s="390" cm="1">
        <f t="array" ref="X9">getStorageByWaterLevel(V9)</f>
        <v>2.3799999999999981E-2</v>
      </c>
      <c r="Z9" s="21"/>
      <c r="AA9" s="23"/>
    </row>
    <row r="10" spans="1:50" ht="16.2" x14ac:dyDescent="0.25">
      <c r="A10" s="5"/>
      <c r="B10" s="285" t="s">
        <v>251</v>
      </c>
      <c r="C10" s="289">
        <v>1030.2</v>
      </c>
      <c r="D10" s="286" t="s">
        <v>258</v>
      </c>
      <c r="E10" s="390">
        <v>0.13800000000000001</v>
      </c>
      <c r="F10" s="5"/>
      <c r="G10" s="14"/>
      <c r="H10" s="14"/>
      <c r="I10" s="14"/>
      <c r="J10" s="14"/>
      <c r="K10" s="14"/>
      <c r="L10" s="14"/>
      <c r="M10" s="14"/>
      <c r="N10" s="14"/>
      <c r="O10" s="14"/>
      <c r="P10" s="14"/>
      <c r="Q10" s="15"/>
      <c r="R10" s="14"/>
      <c r="S10" s="14"/>
      <c r="U10" s="285" t="s">
        <v>251</v>
      </c>
      <c r="V10" s="288">
        <f>C10</f>
        <v>1030.2</v>
      </c>
      <c r="W10" s="286" t="s">
        <v>258</v>
      </c>
      <c r="X10" s="390" cm="1">
        <f t="array" ref="X10">getStorageByWaterLevel(V10)</f>
        <v>0.13799999999999998</v>
      </c>
      <c r="Z10" s="21"/>
      <c r="AA10" s="23"/>
    </row>
    <row r="11" spans="1:50" ht="18" x14ac:dyDescent="0.25">
      <c r="A11" s="5"/>
      <c r="B11" s="427" t="s">
        <v>252</v>
      </c>
      <c r="C11" s="427"/>
      <c r="D11" s="427"/>
      <c r="E11" s="427"/>
      <c r="F11" s="5"/>
      <c r="G11" s="14"/>
      <c r="H11" s="14"/>
      <c r="I11" s="14"/>
      <c r="J11" s="14"/>
      <c r="K11" s="14"/>
      <c r="L11" s="14"/>
      <c r="M11" s="433"/>
      <c r="N11" s="434"/>
      <c r="O11" s="434"/>
      <c r="P11" s="434"/>
      <c r="Q11" s="16"/>
      <c r="R11" s="14"/>
      <c r="S11" s="14"/>
      <c r="U11" s="427" t="s">
        <v>252</v>
      </c>
      <c r="V11" s="427"/>
      <c r="W11" s="427"/>
      <c r="X11" s="427"/>
      <c r="Z11" s="21"/>
      <c r="AA11" s="23"/>
    </row>
    <row r="12" spans="1:50" x14ac:dyDescent="0.25">
      <c r="A12" s="5"/>
      <c r="B12" s="419">
        <v>1027</v>
      </c>
      <c r="C12" s="419"/>
      <c r="D12" s="419"/>
      <c r="E12" s="419"/>
      <c r="F12" s="5"/>
      <c r="G12" s="14"/>
      <c r="H12" s="14"/>
      <c r="I12" s="14"/>
      <c r="J12" s="14"/>
      <c r="K12" s="14"/>
      <c r="L12" s="14"/>
      <c r="M12" s="14"/>
      <c r="N12" s="14"/>
      <c r="O12" s="14"/>
      <c r="P12" s="14"/>
      <c r="Q12" s="14"/>
      <c r="R12" s="14"/>
      <c r="S12" s="14"/>
      <c r="U12" s="419">
        <f>B12</f>
        <v>1027</v>
      </c>
      <c r="V12" s="419"/>
      <c r="W12" s="419"/>
      <c r="X12" s="419"/>
      <c r="Z12" s="24"/>
      <c r="AA12" s="23"/>
    </row>
    <row r="13" spans="1:50" x14ac:dyDescent="0.25">
      <c r="A13" s="5"/>
      <c r="B13" s="49"/>
      <c r="C13" s="51"/>
      <c r="D13" s="50"/>
      <c r="E13" s="18"/>
      <c r="F13" s="5"/>
      <c r="G13" s="14"/>
      <c r="H13" s="14"/>
      <c r="I13" s="14"/>
      <c r="J13" s="14"/>
      <c r="K13" s="14"/>
      <c r="L13" s="14"/>
      <c r="M13" s="14"/>
      <c r="N13" s="14"/>
      <c r="O13" s="14"/>
      <c r="P13" s="14"/>
      <c r="Q13" s="14"/>
      <c r="R13" s="14"/>
      <c r="S13" s="14"/>
      <c r="Z13" s="23"/>
      <c r="AA13" s="23"/>
    </row>
    <row r="14" spans="1:50" x14ac:dyDescent="0.25">
      <c r="A14" s="5"/>
      <c r="B14" s="49"/>
      <c r="C14" s="14"/>
      <c r="D14" s="50"/>
      <c r="E14" s="18"/>
      <c r="F14" s="5"/>
      <c r="G14" s="14"/>
      <c r="H14" s="14"/>
      <c r="I14" s="14"/>
      <c r="J14" s="14"/>
      <c r="K14" s="14"/>
      <c r="L14" s="14"/>
      <c r="M14" s="14"/>
      <c r="N14" s="14"/>
      <c r="O14" s="14"/>
      <c r="P14" s="14"/>
      <c r="Q14" s="14"/>
      <c r="R14" s="14"/>
      <c r="S14" s="14"/>
      <c r="Z14" s="23"/>
      <c r="AA14" s="23"/>
    </row>
    <row r="15" spans="1:50" x14ac:dyDescent="0.25">
      <c r="A15" s="5"/>
      <c r="B15" s="49"/>
      <c r="C15" s="52"/>
      <c r="D15" s="50"/>
      <c r="E15" s="18"/>
      <c r="F15" s="5"/>
      <c r="G15" s="14"/>
      <c r="H15" s="14"/>
      <c r="I15" s="14"/>
      <c r="J15" s="14"/>
      <c r="K15" s="14"/>
      <c r="L15" s="14"/>
      <c r="M15" s="14"/>
      <c r="N15" s="14"/>
      <c r="O15" s="14"/>
      <c r="P15" s="14"/>
      <c r="Q15" s="14"/>
      <c r="R15" s="14"/>
      <c r="S15" s="14"/>
      <c r="Z15" s="23"/>
      <c r="AA15" s="23"/>
    </row>
    <row r="16" spans="1:50" x14ac:dyDescent="0.25">
      <c r="A16" s="5"/>
      <c r="B16" s="14"/>
      <c r="C16" s="14"/>
      <c r="D16" s="14"/>
      <c r="E16" s="14"/>
      <c r="F16" s="5"/>
      <c r="G16" s="14"/>
      <c r="H16" s="14"/>
      <c r="I16" s="14"/>
      <c r="J16" s="14"/>
      <c r="K16" s="14"/>
      <c r="L16" s="14"/>
      <c r="M16" s="14"/>
      <c r="N16" s="14"/>
      <c r="O16" s="14"/>
      <c r="P16" s="14"/>
      <c r="Q16" s="14"/>
      <c r="R16" s="14"/>
      <c r="S16" s="14"/>
    </row>
    <row r="17" spans="1:19" x14ac:dyDescent="0.25">
      <c r="A17" s="5"/>
      <c r="B17" s="14"/>
      <c r="C17" s="14"/>
      <c r="D17" s="14"/>
      <c r="E17" s="14"/>
      <c r="F17" s="5"/>
      <c r="G17" s="14"/>
      <c r="H17" s="14"/>
      <c r="I17" s="14"/>
      <c r="J17" s="14"/>
      <c r="K17" s="14"/>
      <c r="L17" s="14"/>
      <c r="M17" s="14"/>
      <c r="N17" s="14"/>
      <c r="O17" s="14"/>
      <c r="P17" s="14"/>
      <c r="Q17" s="14"/>
      <c r="R17" s="14"/>
      <c r="S17" s="14"/>
    </row>
    <row r="18" spans="1:19" x14ac:dyDescent="0.25">
      <c r="A18" s="5"/>
      <c r="B18" s="49"/>
      <c r="C18" s="52"/>
      <c r="D18" s="50"/>
      <c r="E18" s="18"/>
      <c r="F18" s="5"/>
      <c r="G18" s="14"/>
      <c r="H18" s="14"/>
      <c r="I18" s="14"/>
      <c r="J18" s="14"/>
      <c r="K18" s="14"/>
      <c r="L18" s="14"/>
      <c r="M18" s="14"/>
      <c r="N18" s="14"/>
      <c r="O18" s="17"/>
      <c r="P18" s="14"/>
      <c r="Q18" s="14"/>
      <c r="R18" s="14"/>
      <c r="S18" s="14"/>
    </row>
    <row r="19" spans="1:19" x14ac:dyDescent="0.25">
      <c r="A19" s="5"/>
      <c r="B19" s="49"/>
      <c r="C19" s="50"/>
      <c r="D19" s="50"/>
      <c r="E19" s="49"/>
      <c r="F19" s="5"/>
      <c r="G19" s="14"/>
      <c r="H19" s="14"/>
      <c r="I19" s="14"/>
      <c r="J19" s="14"/>
      <c r="K19" s="14"/>
      <c r="L19" s="14"/>
      <c r="M19" s="14"/>
      <c r="N19" s="14"/>
      <c r="O19" s="14"/>
      <c r="P19" s="14"/>
      <c r="Q19" s="14"/>
      <c r="R19" s="14"/>
      <c r="S19" s="14"/>
    </row>
    <row r="20" spans="1:19" x14ac:dyDescent="0.25">
      <c r="A20" s="5"/>
      <c r="B20" s="49"/>
      <c r="C20" s="49"/>
      <c r="D20" s="49"/>
      <c r="E20" s="49"/>
      <c r="F20" s="5"/>
      <c r="G20" s="14"/>
      <c r="H20" s="14"/>
      <c r="I20" s="14"/>
      <c r="J20" s="14"/>
      <c r="K20" s="14"/>
      <c r="L20" s="14"/>
      <c r="M20" s="14"/>
      <c r="N20" s="14"/>
      <c r="O20" s="14"/>
      <c r="P20" s="14"/>
      <c r="Q20" s="14"/>
      <c r="R20" s="14"/>
      <c r="S20" s="14"/>
    </row>
    <row r="21" spans="1:19" x14ac:dyDescent="0.25">
      <c r="A21" s="5"/>
      <c r="B21" s="14"/>
      <c r="C21" s="14"/>
      <c r="D21" s="14"/>
      <c r="E21" s="14"/>
      <c r="F21" s="5"/>
      <c r="G21" s="14"/>
      <c r="H21" s="14"/>
      <c r="I21" s="14"/>
      <c r="J21" s="14"/>
      <c r="K21" s="14"/>
      <c r="L21" s="14"/>
      <c r="M21" s="14"/>
      <c r="N21" s="14"/>
      <c r="O21" s="14"/>
      <c r="P21" s="14"/>
      <c r="Q21" s="14"/>
      <c r="R21" s="14"/>
      <c r="S21" s="14"/>
    </row>
    <row r="22" spans="1:19" ht="18" customHeight="1" x14ac:dyDescent="0.25">
      <c r="A22" s="5"/>
      <c r="B22" s="14"/>
      <c r="C22" s="14"/>
      <c r="D22" s="14"/>
      <c r="E22" s="14"/>
      <c r="F22" s="5"/>
      <c r="G22" s="14"/>
      <c r="H22" s="14"/>
      <c r="I22" s="14"/>
      <c r="J22" s="14"/>
      <c r="K22" s="14"/>
      <c r="L22" s="14"/>
      <c r="M22" s="14"/>
      <c r="N22" s="14"/>
      <c r="O22" s="14"/>
      <c r="P22" s="14"/>
      <c r="Q22" s="14"/>
      <c r="R22" s="14"/>
      <c r="S22" s="14"/>
    </row>
    <row r="23" spans="1:19" ht="10.5" customHeight="1" x14ac:dyDescent="0.25">
      <c r="A23" s="5"/>
      <c r="B23" s="14"/>
      <c r="C23" s="14"/>
      <c r="D23" s="14"/>
      <c r="E23" s="14"/>
      <c r="F23" s="5"/>
      <c r="G23" s="18"/>
      <c r="H23" s="18"/>
      <c r="I23" s="18"/>
      <c r="J23" s="18"/>
      <c r="K23" s="14"/>
      <c r="L23" s="14"/>
      <c r="M23" s="14"/>
      <c r="N23" s="14"/>
      <c r="O23" s="14"/>
      <c r="P23" s="14"/>
      <c r="Q23" s="14"/>
      <c r="R23" s="14"/>
      <c r="S23" s="14"/>
    </row>
    <row r="24" spans="1:19" x14ac:dyDescent="0.25">
      <c r="A24" s="5"/>
      <c r="B24" s="19"/>
      <c r="C24" s="19"/>
      <c r="D24" s="19"/>
      <c r="E24" s="19"/>
      <c r="F24" s="5"/>
      <c r="G24" s="14"/>
      <c r="H24" s="14"/>
      <c r="I24" s="14"/>
      <c r="J24" s="14"/>
      <c r="K24" s="14"/>
      <c r="L24" s="14"/>
      <c r="M24" s="14"/>
      <c r="N24" s="14"/>
      <c r="O24" s="14"/>
      <c r="P24" s="14"/>
      <c r="Q24" s="14"/>
      <c r="R24" s="14"/>
      <c r="S24" s="14"/>
    </row>
    <row r="25" spans="1:19" x14ac:dyDescent="0.25">
      <c r="A25" s="14"/>
      <c r="B25" s="14"/>
      <c r="C25" s="14"/>
      <c r="D25" s="14"/>
      <c r="E25" s="48"/>
      <c r="F25" s="14"/>
      <c r="G25" s="14"/>
      <c r="H25" s="14"/>
      <c r="I25" s="14"/>
      <c r="J25" s="14"/>
      <c r="K25" s="14"/>
      <c r="L25" s="14"/>
      <c r="M25" s="14"/>
      <c r="N25" s="14"/>
      <c r="O25" s="14"/>
      <c r="P25" s="14"/>
      <c r="Q25" s="14"/>
      <c r="R25" s="14"/>
      <c r="S25" s="14"/>
    </row>
    <row r="26" spans="1:19" x14ac:dyDescent="0.25">
      <c r="A26" s="14"/>
      <c r="B26" s="14"/>
      <c r="C26" s="14"/>
      <c r="D26" s="14"/>
      <c r="E26" s="14"/>
      <c r="F26" s="14"/>
      <c r="G26" s="14"/>
      <c r="H26" s="14"/>
      <c r="I26" s="14"/>
      <c r="J26" s="14"/>
      <c r="K26" s="14"/>
      <c r="L26" s="14"/>
      <c r="M26" s="14"/>
      <c r="N26" s="14"/>
      <c r="O26" s="14"/>
      <c r="P26" s="14"/>
      <c r="Q26" s="14"/>
      <c r="R26" s="14"/>
      <c r="S26" s="14"/>
    </row>
    <row r="27" spans="1:19" x14ac:dyDescent="0.25">
      <c r="A27" s="14"/>
      <c r="B27" s="14"/>
      <c r="C27" s="14"/>
      <c r="D27" s="14"/>
      <c r="E27" s="14"/>
      <c r="F27" s="14"/>
      <c r="G27" s="14"/>
      <c r="H27" s="14"/>
      <c r="I27" s="14"/>
      <c r="J27" s="14"/>
      <c r="K27" s="14"/>
      <c r="L27" s="14"/>
      <c r="M27" s="14"/>
      <c r="N27" s="14"/>
      <c r="O27" s="14"/>
      <c r="P27" s="14"/>
      <c r="Q27" s="14"/>
      <c r="R27" s="14"/>
      <c r="S27" s="14"/>
    </row>
    <row r="28" spans="1:19" x14ac:dyDescent="0.25">
      <c r="A28" s="14"/>
      <c r="B28" s="14"/>
      <c r="C28" s="14"/>
      <c r="D28" s="14"/>
      <c r="E28" s="14"/>
      <c r="F28" s="14"/>
      <c r="G28" s="14"/>
      <c r="H28" s="14"/>
      <c r="I28" s="14"/>
      <c r="J28" s="14"/>
      <c r="K28" s="14"/>
      <c r="L28" s="14"/>
      <c r="M28" s="14"/>
      <c r="N28" s="14"/>
      <c r="O28" s="14"/>
      <c r="P28" s="14"/>
      <c r="Q28" s="14"/>
      <c r="R28" s="14"/>
      <c r="S28" s="14"/>
    </row>
    <row r="29" spans="1:19" x14ac:dyDescent="0.25">
      <c r="A29" s="295"/>
      <c r="B29" s="296" t="s">
        <v>69</v>
      </c>
      <c r="C29" s="291" t="s">
        <v>70</v>
      </c>
      <c r="D29" s="296" t="s">
        <v>71</v>
      </c>
      <c r="E29" s="295"/>
      <c r="F29" t="s">
        <v>72</v>
      </c>
      <c r="M29" s="295"/>
      <c r="N29" s="295"/>
    </row>
    <row r="30" spans="1:19" ht="15" thickBot="1" x14ac:dyDescent="0.3">
      <c r="A30" s="295"/>
      <c r="B30" s="292">
        <f>C8-$B$12</f>
        <v>1</v>
      </c>
      <c r="C30" s="293">
        <f>IF(B30&lt;&gt;"",B30^2,"")</f>
        <v>1</v>
      </c>
      <c r="D30" s="294">
        <f>E8</f>
        <v>3.96E-3</v>
      </c>
      <c r="E30" s="295"/>
      <c r="M30" s="295"/>
      <c r="N30" s="295"/>
    </row>
    <row r="31" spans="1:19" x14ac:dyDescent="0.25">
      <c r="A31" s="295"/>
      <c r="B31" s="292">
        <f>C9-$B$12</f>
        <v>1.5999999999999091</v>
      </c>
      <c r="C31" s="293">
        <f>IF(B31&lt;&gt;"",B31^2,"")</f>
        <v>2.5599999999997092</v>
      </c>
      <c r="D31" s="294">
        <f>E9</f>
        <v>2.3800000000000002E-2</v>
      </c>
      <c r="E31" s="295"/>
      <c r="F31" s="393" t="s">
        <v>73</v>
      </c>
      <c r="G31" s="393"/>
      <c r="M31" s="295"/>
      <c r="N31" s="295"/>
    </row>
    <row r="32" spans="1:19" x14ac:dyDescent="0.25">
      <c r="A32" s="295"/>
      <c r="B32" s="292">
        <f>C10-$B$12</f>
        <v>3.2000000000000455</v>
      </c>
      <c r="C32" s="293">
        <f>IF(B32&lt;&gt;"",B32^2,"")</f>
        <v>10.240000000000292</v>
      </c>
      <c r="D32" s="294">
        <f>E10</f>
        <v>0.13800000000000001</v>
      </c>
      <c r="E32" s="295"/>
      <c r="F32" t="s">
        <v>74</v>
      </c>
      <c r="G32">
        <v>1</v>
      </c>
      <c r="M32" s="295"/>
      <c r="N32" s="295"/>
    </row>
    <row r="33" spans="1:14" x14ac:dyDescent="0.25">
      <c r="A33" s="291"/>
      <c r="B33" s="292"/>
      <c r="C33" s="293"/>
      <c r="D33" s="294"/>
      <c r="E33" s="291"/>
      <c r="F33" t="s">
        <v>75</v>
      </c>
      <c r="G33">
        <v>1</v>
      </c>
      <c r="M33" s="295"/>
      <c r="N33" s="295"/>
    </row>
    <row r="34" spans="1:14" x14ac:dyDescent="0.25">
      <c r="A34" s="291"/>
      <c r="B34" s="292"/>
      <c r="C34" s="293"/>
      <c r="D34" s="294"/>
      <c r="E34" s="291"/>
      <c r="F34" t="s">
        <v>76</v>
      </c>
      <c r="G34">
        <v>65535</v>
      </c>
      <c r="M34" s="295"/>
      <c r="N34" s="295"/>
    </row>
    <row r="35" spans="1:14" x14ac:dyDescent="0.25">
      <c r="A35" s="291"/>
      <c r="B35" s="292"/>
      <c r="C35" s="293"/>
      <c r="D35" s="294"/>
      <c r="E35" s="291"/>
      <c r="F35" t="s">
        <v>77</v>
      </c>
      <c r="G35">
        <v>0</v>
      </c>
      <c r="M35" s="295"/>
      <c r="N35" s="295"/>
    </row>
    <row r="36" spans="1:14" ht="15" thickBot="1" x14ac:dyDescent="0.3">
      <c r="A36" s="291"/>
      <c r="B36" s="292"/>
      <c r="C36" s="293"/>
      <c r="D36" s="294"/>
      <c r="E36" s="291"/>
      <c r="F36" s="20" t="s">
        <v>78</v>
      </c>
      <c r="G36" s="20">
        <v>3</v>
      </c>
      <c r="M36" s="295"/>
      <c r="N36" s="295"/>
    </row>
    <row r="37" spans="1:14" x14ac:dyDescent="0.25">
      <c r="A37" s="291"/>
      <c r="B37" s="292"/>
      <c r="C37" s="293"/>
      <c r="D37" s="294"/>
      <c r="E37" s="291"/>
      <c r="M37" s="295"/>
      <c r="N37" s="295"/>
    </row>
    <row r="38" spans="1:14" ht="15" thickBot="1" x14ac:dyDescent="0.3">
      <c r="A38" s="291"/>
      <c r="B38" s="292"/>
      <c r="C38" s="293"/>
      <c r="D38" s="294"/>
      <c r="E38" s="291"/>
      <c r="F38" t="s">
        <v>79</v>
      </c>
      <c r="M38" s="295"/>
      <c r="N38" s="295"/>
    </row>
    <row r="39" spans="1:14" x14ac:dyDescent="0.25">
      <c r="A39" s="291"/>
      <c r="B39" s="292"/>
      <c r="C39" s="293"/>
      <c r="D39" s="294"/>
      <c r="E39" s="291"/>
      <c r="F39" s="392"/>
      <c r="G39" s="392" t="s">
        <v>84</v>
      </c>
      <c r="H39" s="392" t="s">
        <v>85</v>
      </c>
      <c r="I39" s="392" t="s">
        <v>86</v>
      </c>
      <c r="J39" s="392" t="s">
        <v>87</v>
      </c>
      <c r="K39" s="392" t="s">
        <v>88</v>
      </c>
      <c r="M39" s="295"/>
      <c r="N39" s="295"/>
    </row>
    <row r="40" spans="1:14" x14ac:dyDescent="0.25">
      <c r="A40" s="291"/>
      <c r="B40" s="292"/>
      <c r="C40" s="293"/>
      <c r="D40" s="294"/>
      <c r="E40" s="291"/>
      <c r="F40" t="s">
        <v>80</v>
      </c>
      <c r="G40">
        <v>2</v>
      </c>
      <c r="H40">
        <v>1.0467329066666668E-2</v>
      </c>
      <c r="I40">
        <v>5.2336645333333339E-3</v>
      </c>
      <c r="J40" t="e">
        <v>#NUM!</v>
      </c>
      <c r="K40" t="e">
        <v>#NUM!</v>
      </c>
      <c r="M40" s="295"/>
      <c r="N40" s="295"/>
    </row>
    <row r="41" spans="1:14" x14ac:dyDescent="0.25">
      <c r="A41" s="291"/>
      <c r="B41" s="292"/>
      <c r="C41" s="293"/>
      <c r="D41" s="294"/>
      <c r="E41" s="291"/>
      <c r="F41" t="s">
        <v>81</v>
      </c>
      <c r="G41">
        <v>0</v>
      </c>
      <c r="H41">
        <v>0</v>
      </c>
      <c r="I41">
        <v>65535</v>
      </c>
      <c r="M41" s="295"/>
      <c r="N41" s="295"/>
    </row>
    <row r="42" spans="1:14" ht="15" thickBot="1" x14ac:dyDescent="0.3">
      <c r="A42" s="291"/>
      <c r="B42" s="291"/>
      <c r="C42" s="291"/>
      <c r="D42" s="291"/>
      <c r="E42" s="291"/>
      <c r="F42" s="20" t="s">
        <v>82</v>
      </c>
      <c r="G42" s="20">
        <v>2</v>
      </c>
      <c r="H42" s="20">
        <v>1.0467329066666668E-2</v>
      </c>
      <c r="I42" s="20"/>
      <c r="J42" s="20"/>
      <c r="K42" s="20"/>
      <c r="M42" s="295"/>
      <c r="N42" s="295"/>
    </row>
    <row r="43" spans="1:14" ht="15" thickBot="1" x14ac:dyDescent="0.3">
      <c r="A43" s="291"/>
      <c r="B43" s="291"/>
      <c r="C43" s="291"/>
      <c r="D43" s="291"/>
      <c r="E43" s="291"/>
      <c r="M43" s="295"/>
      <c r="N43" s="295"/>
    </row>
    <row r="44" spans="1:14" x14ac:dyDescent="0.25">
      <c r="A44" s="295"/>
      <c r="B44" s="295"/>
      <c r="C44" s="295"/>
      <c r="D44" s="295"/>
      <c r="E44" s="295"/>
      <c r="F44" s="392"/>
      <c r="G44" s="392" t="s">
        <v>89</v>
      </c>
      <c r="H44" s="392" t="s">
        <v>77</v>
      </c>
      <c r="I44" s="392" t="s">
        <v>90</v>
      </c>
      <c r="J44" s="392" t="s">
        <v>91</v>
      </c>
      <c r="K44" s="392" t="s">
        <v>92</v>
      </c>
      <c r="L44" s="392" t="s">
        <v>93</v>
      </c>
      <c r="M44" s="295"/>
      <c r="N44" s="295"/>
    </row>
    <row r="45" spans="1:14" x14ac:dyDescent="0.25">
      <c r="A45" s="295"/>
      <c r="B45" s="295"/>
      <c r="C45" s="295"/>
      <c r="D45" s="295"/>
      <c r="E45" s="295"/>
      <c r="F45" t="s">
        <v>83</v>
      </c>
      <c r="G45">
        <v>-1.2460606060757662E-3</v>
      </c>
      <c r="H45">
        <v>0</v>
      </c>
      <c r="I45">
        <v>65535</v>
      </c>
      <c r="J45" t="e">
        <v>#NUM!</v>
      </c>
      <c r="K45" t="e">
        <v>#VALUE!</v>
      </c>
      <c r="L45" t="e">
        <v>#VALUE!</v>
      </c>
      <c r="M45" s="295"/>
      <c r="N45" s="295"/>
    </row>
    <row r="46" spans="1:14" x14ac:dyDescent="0.25">
      <c r="A46" s="295"/>
      <c r="B46" s="295"/>
      <c r="C46" s="295"/>
      <c r="D46" s="295"/>
      <c r="E46" s="295"/>
      <c r="F46" t="s">
        <v>94</v>
      </c>
      <c r="G46">
        <v>-1.2206818181797634E-2</v>
      </c>
      <c r="H46">
        <v>0</v>
      </c>
      <c r="I46">
        <v>65535</v>
      </c>
      <c r="J46" t="e">
        <v>#NUM!</v>
      </c>
      <c r="K46">
        <v>-1.2206818181797634E-2</v>
      </c>
      <c r="L46">
        <v>-1.2206818181797634E-2</v>
      </c>
      <c r="M46" s="295"/>
      <c r="N46" s="295"/>
    </row>
    <row r="47" spans="1:14" ht="15" thickBot="1" x14ac:dyDescent="0.3">
      <c r="A47" s="295"/>
      <c r="B47" s="295"/>
      <c r="C47" s="295"/>
      <c r="D47" s="295"/>
      <c r="E47" s="295"/>
      <c r="F47" s="20" t="s">
        <v>95</v>
      </c>
      <c r="G47" s="20">
        <v>1.7412878787873405E-2</v>
      </c>
      <c r="H47" s="20">
        <v>0</v>
      </c>
      <c r="I47" s="20">
        <v>65535</v>
      </c>
      <c r="J47" s="20" t="e">
        <v>#NUM!</v>
      </c>
      <c r="K47" s="20">
        <v>1.7412878787873405E-2</v>
      </c>
      <c r="L47" s="20">
        <v>1.7412878787873405E-2</v>
      </c>
      <c r="M47" s="295"/>
      <c r="N47" s="295"/>
    </row>
    <row r="48" spans="1:14" x14ac:dyDescent="0.25">
      <c r="A48" s="295"/>
      <c r="B48" s="295"/>
      <c r="C48" s="295"/>
      <c r="D48" s="295"/>
      <c r="E48" s="295"/>
      <c r="M48" s="295"/>
      <c r="N48" s="295"/>
    </row>
    <row r="49" spans="1:25" x14ac:dyDescent="0.25">
      <c r="A49" s="295"/>
      <c r="B49" s="295"/>
      <c r="C49" s="295"/>
      <c r="D49" s="295"/>
      <c r="E49" s="295"/>
      <c r="M49" s="295"/>
      <c r="N49" s="295"/>
    </row>
    <row r="50" spans="1:25" x14ac:dyDescent="0.25">
      <c r="A50" s="295"/>
      <c r="B50" s="295"/>
      <c r="C50" s="295"/>
      <c r="D50" s="295"/>
      <c r="E50" s="295"/>
      <c r="M50" s="295"/>
      <c r="N50" s="295"/>
    </row>
    <row r="51" spans="1:25" x14ac:dyDescent="0.25">
      <c r="A51" s="295"/>
      <c r="B51" s="295"/>
      <c r="C51" s="295"/>
      <c r="D51" s="295"/>
      <c r="E51" s="295"/>
      <c r="F51" t="s">
        <v>96</v>
      </c>
      <c r="M51" s="295"/>
      <c r="N51" s="295"/>
    </row>
    <row r="52" spans="1:25" ht="15" thickBot="1" x14ac:dyDescent="0.3">
      <c r="A52" s="295"/>
      <c r="B52" s="295"/>
      <c r="C52" s="295"/>
      <c r="D52" s="295"/>
      <c r="E52" s="295"/>
      <c r="M52" s="295"/>
      <c r="N52" s="295"/>
    </row>
    <row r="53" spans="1:25" x14ac:dyDescent="0.25">
      <c r="A53" s="295"/>
      <c r="B53" s="295"/>
      <c r="C53" s="295"/>
      <c r="D53" s="295"/>
      <c r="E53" s="295"/>
      <c r="F53" s="392" t="s">
        <v>78</v>
      </c>
      <c r="G53" s="392" t="s">
        <v>97</v>
      </c>
      <c r="H53" s="392" t="s">
        <v>81</v>
      </c>
      <c r="I53" s="392" t="s">
        <v>98</v>
      </c>
      <c r="M53" s="295"/>
      <c r="N53" s="295"/>
    </row>
    <row r="54" spans="1:25" x14ac:dyDescent="0.25">
      <c r="A54" s="295"/>
      <c r="B54" s="295"/>
      <c r="C54" s="295"/>
      <c r="D54" s="295"/>
      <c r="E54" s="295"/>
      <c r="F54">
        <v>1</v>
      </c>
      <c r="G54">
        <v>3.9600000000000052E-3</v>
      </c>
      <c r="H54">
        <v>-5.2041704279304213E-18</v>
      </c>
      <c r="I54" t="e">
        <v>#VALUE!</v>
      </c>
      <c r="M54" s="295"/>
      <c r="N54" s="295"/>
    </row>
    <row r="55" spans="1:25" s="14" customFormat="1" x14ac:dyDescent="0.25">
      <c r="A55" s="291"/>
      <c r="B55" s="291"/>
      <c r="C55" s="291"/>
      <c r="D55" s="291"/>
      <c r="E55" s="291"/>
      <c r="F55">
        <v>2</v>
      </c>
      <c r="G55">
        <v>2.3799999999999981E-2</v>
      </c>
      <c r="H55">
        <v>2.0816681711721685E-17</v>
      </c>
      <c r="I55" t="e">
        <v>#VALUE!</v>
      </c>
      <c r="J55"/>
      <c r="K55"/>
      <c r="L55"/>
      <c r="M55" s="291"/>
      <c r="N55" s="291"/>
      <c r="O55"/>
      <c r="P55"/>
      <c r="Q55"/>
      <c r="R55"/>
      <c r="S55"/>
      <c r="T55"/>
      <c r="U55"/>
      <c r="V55"/>
      <c r="W55"/>
      <c r="X55"/>
      <c r="Y55"/>
    </row>
    <row r="56" spans="1:25" ht="15" thickBot="1" x14ac:dyDescent="0.3">
      <c r="A56" s="295"/>
      <c r="B56" s="295"/>
      <c r="C56" s="295"/>
      <c r="D56" s="295"/>
      <c r="E56" s="295"/>
      <c r="F56" s="20">
        <v>3</v>
      </c>
      <c r="G56" s="20">
        <v>0.13800000000000001</v>
      </c>
      <c r="H56" s="20">
        <v>0</v>
      </c>
      <c r="I56" s="20" t="e">
        <v>#VALUE!</v>
      </c>
      <c r="M56" s="295"/>
      <c r="N56" s="295"/>
    </row>
    <row r="57" spans="1:25" x14ac:dyDescent="0.25">
      <c r="A57" s="295"/>
      <c r="B57" s="295"/>
      <c r="C57" s="295"/>
      <c r="D57" s="295"/>
      <c r="E57" s="295"/>
      <c r="F57" s="295"/>
      <c r="G57" s="295"/>
      <c r="H57" s="295"/>
      <c r="I57" s="295"/>
      <c r="J57" s="295"/>
      <c r="K57" s="295"/>
      <c r="L57" s="295"/>
      <c r="M57" s="295"/>
      <c r="N57" s="295"/>
    </row>
    <row r="58" spans="1:25" x14ac:dyDescent="0.25">
      <c r="A58" s="295"/>
      <c r="B58" s="295"/>
      <c r="C58" s="295"/>
      <c r="D58" s="295"/>
      <c r="E58" s="295"/>
      <c r="F58" s="295"/>
      <c r="G58" s="295"/>
      <c r="H58" s="295"/>
      <c r="I58" s="295"/>
      <c r="J58" s="295"/>
      <c r="K58" s="295"/>
      <c r="L58" s="295"/>
      <c r="M58" s="295"/>
      <c r="N58" s="295"/>
    </row>
    <row r="59" spans="1:25" x14ac:dyDescent="0.25">
      <c r="A59" s="295"/>
      <c r="B59" s="295"/>
      <c r="C59" s="295"/>
      <c r="D59" s="295"/>
      <c r="E59" s="295"/>
      <c r="F59" s="295"/>
      <c r="G59" s="295"/>
      <c r="H59" s="295"/>
      <c r="I59" s="295"/>
      <c r="J59" s="295"/>
      <c r="K59" s="295"/>
      <c r="L59" s="295"/>
      <c r="M59" s="295"/>
      <c r="N59" s="295"/>
    </row>
    <row r="64" spans="1:25" ht="15" thickBot="1" x14ac:dyDescent="0.3">
      <c r="F64" s="20"/>
      <c r="G64" s="20"/>
      <c r="H64" s="20"/>
      <c r="I64" s="20"/>
    </row>
  </sheetData>
  <mergeCells count="25">
    <mergeCell ref="A1:S1"/>
    <mergeCell ref="A2:S2"/>
    <mergeCell ref="A3:S3"/>
    <mergeCell ref="M11:P11"/>
    <mergeCell ref="B11:E11"/>
    <mergeCell ref="B4:E4"/>
    <mergeCell ref="B5:C5"/>
    <mergeCell ref="D5:E5"/>
    <mergeCell ref="G6:K8"/>
    <mergeCell ref="B12:E12"/>
    <mergeCell ref="M9:O9"/>
    <mergeCell ref="O8:P8"/>
    <mergeCell ref="B6:C6"/>
    <mergeCell ref="D6:E6"/>
    <mergeCell ref="O6:P6"/>
    <mergeCell ref="B7:C7"/>
    <mergeCell ref="D7:E7"/>
    <mergeCell ref="O7:P7"/>
    <mergeCell ref="U12:X12"/>
    <mergeCell ref="U5:X5"/>
    <mergeCell ref="U6:V6"/>
    <mergeCell ref="W6:X6"/>
    <mergeCell ref="U7:V7"/>
    <mergeCell ref="W7:X7"/>
    <mergeCell ref="U11:X11"/>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0</xdr:col>
                    <xdr:colOff>822960</xdr:colOff>
                    <xdr:row>14</xdr:row>
                    <xdr:rowOff>60960</xdr:rowOff>
                  </from>
                  <to>
                    <xdr:col>2</xdr:col>
                    <xdr:colOff>678180</xdr:colOff>
                    <xdr:row>16</xdr:row>
                    <xdr:rowOff>60960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403860</xdr:colOff>
                    <xdr:row>4</xdr:row>
                    <xdr:rowOff>22860</xdr:rowOff>
                  </from>
                  <to>
                    <xdr:col>5</xdr:col>
                    <xdr:colOff>182880</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335280</xdr:colOff>
                    <xdr:row>4</xdr:row>
                    <xdr:rowOff>38100</xdr:rowOff>
                  </from>
                  <to>
                    <xdr:col>11</xdr:col>
                    <xdr:colOff>510540</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624840</xdr:colOff>
                    <xdr:row>4</xdr:row>
                    <xdr:rowOff>53340</xdr:rowOff>
                  </from>
                  <to>
                    <xdr:col>16</xdr:col>
                    <xdr:colOff>297180</xdr:colOff>
                    <xdr:row>23</xdr:row>
                    <xdr:rowOff>175260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0</xdr:col>
                    <xdr:colOff>822960</xdr:colOff>
                    <xdr:row>17</xdr:row>
                    <xdr:rowOff>137160</xdr:rowOff>
                  </from>
                  <to>
                    <xdr:col>2</xdr:col>
                    <xdr:colOff>632460</xdr:colOff>
                    <xdr:row>19</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X55"/>
  <sheetViews>
    <sheetView zoomScale="70" zoomScaleNormal="70" workbookViewId="0">
      <selection activeCell="E13" sqref="E13"/>
    </sheetView>
  </sheetViews>
  <sheetFormatPr defaultRowHeight="14.4" x14ac:dyDescent="0.25"/>
  <cols>
    <col min="3" max="3" width="14.33203125" customWidth="1"/>
    <col min="4" max="4" width="11.109375" bestFit="1" customWidth="1"/>
    <col min="6" max="12" width="10.5546875" customWidth="1"/>
    <col min="13" max="13" width="11.21875" customWidth="1"/>
    <col min="14" max="14" width="16.109375" customWidth="1"/>
    <col min="15" max="18" width="10.5546875" customWidth="1"/>
  </cols>
  <sheetData>
    <row r="1" spans="1:50" s="2" customFormat="1" ht="39.75" customHeight="1" x14ac:dyDescent="0.25">
      <c r="A1" s="430" t="s">
        <v>107</v>
      </c>
      <c r="B1" s="430"/>
      <c r="C1" s="430"/>
      <c r="D1" s="430"/>
      <c r="E1" s="430"/>
      <c r="F1" s="430"/>
      <c r="G1" s="430"/>
      <c r="H1" s="430"/>
      <c r="I1" s="430"/>
      <c r="J1" s="430"/>
      <c r="K1" s="430"/>
      <c r="L1" s="430"/>
      <c r="M1" s="430"/>
      <c r="N1" s="430"/>
      <c r="O1" s="430"/>
      <c r="P1" s="430"/>
      <c r="Q1" s="430"/>
      <c r="R1" s="430"/>
      <c r="S1" s="430"/>
      <c r="T1" s="44"/>
      <c r="U1" s="44"/>
      <c r="V1" s="44"/>
      <c r="W1" s="44"/>
      <c r="X1" s="44"/>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25">
      <c r="A2" s="431" t="s">
        <v>64</v>
      </c>
      <c r="B2" s="431"/>
      <c r="C2" s="431"/>
      <c r="D2" s="431"/>
      <c r="E2" s="431"/>
      <c r="F2" s="431"/>
      <c r="G2" s="431"/>
      <c r="H2" s="431"/>
      <c r="I2" s="431"/>
      <c r="J2" s="431"/>
      <c r="K2" s="431"/>
      <c r="L2" s="431"/>
      <c r="M2" s="431"/>
      <c r="N2" s="431"/>
      <c r="O2" s="431"/>
      <c r="P2" s="431"/>
      <c r="Q2" s="431"/>
      <c r="R2" s="431"/>
      <c r="S2" s="431"/>
      <c r="T2" s="45"/>
      <c r="U2" s="45"/>
      <c r="V2" s="45"/>
      <c r="W2" s="45"/>
      <c r="X2" s="45"/>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25">
      <c r="A3" s="432" t="s">
        <v>0</v>
      </c>
      <c r="B3" s="432"/>
      <c r="C3" s="432"/>
      <c r="D3" s="432"/>
      <c r="E3" s="432"/>
      <c r="F3" s="432"/>
      <c r="G3" s="432"/>
      <c r="H3" s="432"/>
      <c r="I3" s="432"/>
      <c r="J3" s="432"/>
      <c r="K3" s="432"/>
      <c r="L3" s="432"/>
      <c r="M3" s="432"/>
      <c r="N3" s="432"/>
      <c r="O3" s="432"/>
      <c r="P3" s="432"/>
      <c r="Q3" s="432"/>
      <c r="R3" s="432"/>
      <c r="S3" s="432"/>
      <c r="T3" s="46"/>
      <c r="U3" s="46"/>
      <c r="V3" s="46"/>
      <c r="W3" s="46"/>
      <c r="X3" s="46"/>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25">
      <c r="A4" s="5"/>
      <c r="B4" s="435"/>
      <c r="C4" s="435"/>
      <c r="D4" s="435"/>
      <c r="E4" s="435"/>
      <c r="F4" s="5"/>
      <c r="G4" s="14"/>
      <c r="H4" s="14"/>
      <c r="I4" s="14"/>
      <c r="J4" s="14"/>
      <c r="K4" s="14"/>
      <c r="L4" s="14"/>
      <c r="M4" s="14"/>
      <c r="N4" s="14"/>
      <c r="O4" s="14"/>
      <c r="P4" s="14"/>
      <c r="Q4" s="14"/>
      <c r="R4" s="14"/>
      <c r="S4" s="14"/>
      <c r="Z4" s="22"/>
      <c r="AA4" s="22"/>
    </row>
    <row r="5" spans="1:50" x14ac:dyDescent="0.25">
      <c r="A5" s="7"/>
      <c r="B5" s="436"/>
      <c r="C5" s="436"/>
      <c r="D5" s="436"/>
      <c r="E5" s="436"/>
      <c r="F5" s="7"/>
      <c r="G5" s="14"/>
      <c r="H5" s="14"/>
      <c r="I5" s="14"/>
      <c r="J5" s="14"/>
      <c r="K5" s="14"/>
      <c r="L5" s="14"/>
      <c r="M5" s="14"/>
      <c r="N5" s="14"/>
      <c r="O5" s="14"/>
      <c r="P5" s="14"/>
      <c r="Q5" s="14"/>
      <c r="R5" s="14"/>
      <c r="S5" s="14"/>
      <c r="Z5" s="23"/>
      <c r="AA5" s="23"/>
    </row>
    <row r="6" spans="1:50" ht="18.75" customHeight="1" x14ac:dyDescent="0.25">
      <c r="A6" s="5"/>
      <c r="B6" s="60" t="s">
        <v>1</v>
      </c>
      <c r="C6" s="62">
        <v>2.7</v>
      </c>
      <c r="D6" s="438" t="s">
        <v>66</v>
      </c>
      <c r="E6" s="438"/>
      <c r="F6" s="5"/>
      <c r="G6" s="437"/>
      <c r="H6" s="437"/>
      <c r="I6" s="437"/>
      <c r="J6" s="437"/>
      <c r="K6" s="437"/>
      <c r="L6" s="14"/>
      <c r="M6" s="54"/>
      <c r="N6" s="55"/>
      <c r="O6" s="448"/>
      <c r="P6" s="448"/>
      <c r="Q6" s="6"/>
      <c r="R6" s="14"/>
      <c r="S6" s="14"/>
      <c r="Z6" s="47"/>
      <c r="AA6" s="23"/>
    </row>
    <row r="7" spans="1:50" ht="18.75" customHeight="1" x14ac:dyDescent="0.25">
      <c r="A7" s="5"/>
      <c r="B7" s="60" t="s">
        <v>2</v>
      </c>
      <c r="C7" s="62">
        <v>1.1000000000000001</v>
      </c>
      <c r="D7" s="449" t="s">
        <v>67</v>
      </c>
      <c r="E7" s="449"/>
      <c r="F7" s="5"/>
      <c r="G7" s="437"/>
      <c r="H7" s="437"/>
      <c r="I7" s="437"/>
      <c r="J7" s="437"/>
      <c r="K7" s="437"/>
      <c r="L7" s="14"/>
      <c r="M7" s="54"/>
      <c r="N7" s="55"/>
      <c r="O7" s="448"/>
      <c r="P7" s="448"/>
      <c r="Q7" s="13"/>
      <c r="R7" s="14"/>
      <c r="S7" s="14"/>
      <c r="Z7" s="21"/>
      <c r="AA7" s="23"/>
    </row>
    <row r="8" spans="1:50" ht="16.8" x14ac:dyDescent="0.25">
      <c r="A8" s="5"/>
      <c r="B8" s="60" t="s">
        <v>3</v>
      </c>
      <c r="C8" s="63">
        <v>6.9999999999999999E-4</v>
      </c>
      <c r="D8" s="446" t="s">
        <v>67</v>
      </c>
      <c r="E8" s="446"/>
      <c r="F8" s="5"/>
      <c r="G8" s="437"/>
      <c r="H8" s="437"/>
      <c r="I8" s="437"/>
      <c r="J8" s="437"/>
      <c r="K8" s="437"/>
      <c r="L8" s="14"/>
      <c r="M8" s="54"/>
      <c r="N8" s="55"/>
      <c r="O8" s="448"/>
      <c r="P8" s="448"/>
      <c r="Q8" s="13"/>
      <c r="R8" s="14"/>
      <c r="S8" s="14"/>
      <c r="Z8" s="21"/>
      <c r="AA8" s="23"/>
    </row>
    <row r="9" spans="1:50" ht="16.8" x14ac:dyDescent="0.25">
      <c r="A9" s="5"/>
      <c r="B9" s="60" t="s">
        <v>4</v>
      </c>
      <c r="C9" s="62">
        <v>0</v>
      </c>
      <c r="D9" s="447" t="s">
        <v>67</v>
      </c>
      <c r="E9" s="447"/>
      <c r="F9" s="31"/>
      <c r="G9" s="31"/>
      <c r="H9" s="14"/>
      <c r="I9" s="14"/>
      <c r="J9" s="14"/>
      <c r="K9" s="14"/>
      <c r="L9" s="14"/>
      <c r="M9" s="443"/>
      <c r="N9" s="443"/>
      <c r="O9" s="443"/>
      <c r="P9" s="14"/>
      <c r="Q9" s="13"/>
      <c r="R9" s="14"/>
      <c r="S9" s="14"/>
      <c r="Z9" s="21"/>
      <c r="AA9" s="23"/>
    </row>
    <row r="10" spans="1:50" x14ac:dyDescent="0.25">
      <c r="A10" s="5"/>
      <c r="B10" s="49"/>
      <c r="C10" s="59"/>
      <c r="D10" s="50"/>
      <c r="E10" s="58"/>
      <c r="F10" s="5"/>
      <c r="G10" s="14"/>
      <c r="H10" s="14"/>
      <c r="I10" s="14"/>
      <c r="J10" s="14"/>
      <c r="K10" s="14"/>
      <c r="L10" s="14"/>
      <c r="M10" s="14"/>
      <c r="N10" s="14"/>
      <c r="O10" s="14"/>
      <c r="P10" s="14"/>
      <c r="Q10" s="15"/>
      <c r="R10" s="14"/>
      <c r="S10" s="14"/>
      <c r="Z10" s="21"/>
      <c r="AA10" s="23"/>
    </row>
    <row r="11" spans="1:50" ht="15.6" x14ac:dyDescent="0.25">
      <c r="A11" s="5"/>
      <c r="B11" s="444"/>
      <c r="C11" s="444"/>
      <c r="D11" s="444"/>
      <c r="E11" s="444"/>
      <c r="F11" s="5"/>
      <c r="G11" s="14"/>
      <c r="H11" s="14"/>
      <c r="I11" s="14"/>
      <c r="J11" s="14"/>
      <c r="K11" s="14"/>
      <c r="L11" s="14"/>
      <c r="M11" s="433"/>
      <c r="N11" s="434"/>
      <c r="O11" s="434"/>
      <c r="P11" s="434"/>
      <c r="Q11" s="16"/>
      <c r="R11" s="14"/>
      <c r="S11" s="14"/>
      <c r="Z11" s="21"/>
      <c r="AA11" s="23"/>
    </row>
    <row r="12" spans="1:50" x14ac:dyDescent="0.25">
      <c r="A12" s="5"/>
      <c r="B12" s="445"/>
      <c r="C12" s="445"/>
      <c r="D12" s="445"/>
      <c r="E12" s="445"/>
      <c r="F12" s="5"/>
      <c r="G12" s="14"/>
      <c r="H12" s="14"/>
      <c r="I12" s="14"/>
      <c r="J12" s="14"/>
      <c r="K12" s="14"/>
      <c r="L12" s="14"/>
      <c r="M12" s="14"/>
      <c r="N12" s="14"/>
      <c r="O12" s="14"/>
      <c r="P12" s="14"/>
      <c r="Q12" s="14"/>
      <c r="R12" s="14"/>
      <c r="S12" s="14"/>
      <c r="Z12" s="24"/>
      <c r="AA12" s="23"/>
    </row>
    <row r="13" spans="1:50" x14ac:dyDescent="0.25">
      <c r="A13" s="5"/>
      <c r="B13" s="49"/>
      <c r="C13" s="51"/>
      <c r="D13" s="50"/>
      <c r="E13" s="18"/>
      <c r="F13" s="5"/>
      <c r="G13" s="14"/>
      <c r="H13" s="14"/>
      <c r="I13" s="14"/>
      <c r="J13" s="14"/>
      <c r="K13" s="14"/>
      <c r="L13" s="14"/>
      <c r="M13" s="14"/>
      <c r="N13" s="14"/>
      <c r="O13" s="14"/>
      <c r="P13" s="14"/>
      <c r="Q13" s="14"/>
      <c r="R13" s="14"/>
      <c r="S13" s="14"/>
      <c r="Z13" s="23"/>
      <c r="AA13" s="23"/>
    </row>
    <row r="14" spans="1:50" x14ac:dyDescent="0.25">
      <c r="A14" s="5"/>
      <c r="B14" s="49"/>
      <c r="C14" s="14"/>
      <c r="D14" s="50"/>
      <c r="E14" s="18"/>
      <c r="F14" s="5"/>
      <c r="G14" s="14"/>
      <c r="H14" s="14"/>
      <c r="I14" s="14"/>
      <c r="J14" s="14"/>
      <c r="K14" s="14"/>
      <c r="L14" s="14"/>
      <c r="M14" s="14"/>
      <c r="N14" s="14"/>
      <c r="O14" s="14"/>
      <c r="P14" s="14"/>
      <c r="Q14" s="14"/>
      <c r="R14" s="14"/>
      <c r="S14" s="14"/>
      <c r="Z14" s="23"/>
      <c r="AA14" s="23"/>
    </row>
    <row r="15" spans="1:50" x14ac:dyDescent="0.25">
      <c r="A15" s="5"/>
      <c r="B15" s="49"/>
      <c r="C15" s="52"/>
      <c r="D15" s="50"/>
      <c r="E15" s="18"/>
      <c r="F15" s="5"/>
      <c r="G15" s="14"/>
      <c r="H15" s="14"/>
      <c r="I15" s="14"/>
      <c r="J15" s="14"/>
      <c r="K15" s="14"/>
      <c r="L15" s="14"/>
      <c r="M15" s="14"/>
      <c r="N15" s="14"/>
      <c r="O15" s="14"/>
      <c r="P15" s="14"/>
      <c r="Q15" s="14"/>
      <c r="R15" s="14"/>
      <c r="S15" s="14"/>
      <c r="Z15" s="23"/>
      <c r="AA15" s="23"/>
    </row>
    <row r="16" spans="1:50" x14ac:dyDescent="0.25">
      <c r="A16" s="5"/>
      <c r="B16" s="14"/>
      <c r="C16" s="14"/>
      <c r="D16" s="14"/>
      <c r="E16" s="14"/>
      <c r="F16" s="5"/>
      <c r="G16" s="14"/>
      <c r="H16" s="14"/>
      <c r="I16" s="14"/>
      <c r="J16" s="14"/>
      <c r="K16" s="14"/>
      <c r="L16" s="14"/>
      <c r="M16" s="14"/>
      <c r="N16" s="14"/>
      <c r="O16" s="14"/>
      <c r="P16" s="14"/>
      <c r="Q16" s="14"/>
      <c r="R16" s="14"/>
      <c r="S16" s="14"/>
    </row>
    <row r="17" spans="1:19" ht="16.8" x14ac:dyDescent="0.25">
      <c r="A17" s="5"/>
      <c r="B17" s="60" t="s">
        <v>1</v>
      </c>
      <c r="C17" s="62">
        <v>2.6</v>
      </c>
      <c r="D17" s="438" t="s">
        <v>66</v>
      </c>
      <c r="E17" s="438"/>
      <c r="F17" s="5"/>
      <c r="G17" s="14"/>
      <c r="H17" s="14"/>
      <c r="I17" s="14"/>
      <c r="J17" s="14"/>
      <c r="K17" s="14"/>
      <c r="L17" s="14"/>
      <c r="M17" s="14"/>
      <c r="N17" s="14"/>
      <c r="O17" s="14"/>
      <c r="P17" s="14"/>
      <c r="Q17" s="14"/>
      <c r="R17" s="14"/>
      <c r="S17" s="14"/>
    </row>
    <row r="18" spans="1:19" ht="16.8" x14ac:dyDescent="0.25">
      <c r="A18" s="5"/>
      <c r="B18" s="60" t="s">
        <v>2</v>
      </c>
      <c r="C18" s="62">
        <v>8</v>
      </c>
      <c r="D18" s="439" t="s">
        <v>67</v>
      </c>
      <c r="E18" s="440"/>
      <c r="F18" s="5"/>
      <c r="G18" s="14"/>
      <c r="H18" s="14"/>
      <c r="I18" s="14"/>
      <c r="J18" s="14"/>
      <c r="K18" s="14"/>
      <c r="L18" s="14"/>
      <c r="M18" s="14"/>
      <c r="N18" s="14"/>
      <c r="O18" s="17"/>
      <c r="P18" s="14"/>
      <c r="Q18" s="14"/>
      <c r="R18" s="14"/>
      <c r="S18" s="14"/>
    </row>
    <row r="19" spans="1:19" ht="16.8" x14ac:dyDescent="0.25">
      <c r="A19" s="5"/>
      <c r="B19" s="60" t="s">
        <v>3</v>
      </c>
      <c r="C19" s="63">
        <v>1.3</v>
      </c>
      <c r="D19" s="441" t="s">
        <v>67</v>
      </c>
      <c r="E19" s="442"/>
      <c r="F19" s="5"/>
      <c r="G19" s="14"/>
      <c r="H19" s="14"/>
      <c r="I19" s="14"/>
      <c r="J19" s="14"/>
      <c r="K19" s="14"/>
      <c r="L19" s="14"/>
      <c r="M19" s="14"/>
      <c r="N19" s="14"/>
      <c r="O19" s="14"/>
      <c r="P19" s="14"/>
      <c r="Q19" s="14"/>
      <c r="R19" s="14"/>
      <c r="S19" s="14"/>
    </row>
    <row r="20" spans="1:19" x14ac:dyDescent="0.25">
      <c r="A20" s="5"/>
      <c r="B20" s="49"/>
      <c r="C20" s="49"/>
      <c r="D20" s="49"/>
      <c r="E20" s="49"/>
      <c r="F20" s="5"/>
      <c r="G20" s="14"/>
      <c r="H20" s="14"/>
      <c r="I20" s="14"/>
      <c r="J20" s="14"/>
      <c r="K20" s="14"/>
      <c r="L20" s="14"/>
      <c r="M20" s="14"/>
      <c r="N20" s="14"/>
      <c r="O20" s="14"/>
      <c r="P20" s="14"/>
      <c r="Q20" s="14"/>
      <c r="R20" s="14"/>
      <c r="S20" s="14"/>
    </row>
    <row r="21" spans="1:19" x14ac:dyDescent="0.25">
      <c r="A21" s="5"/>
      <c r="B21" s="14"/>
      <c r="C21" s="14"/>
      <c r="D21" s="14"/>
      <c r="E21" s="14"/>
      <c r="F21" s="5"/>
      <c r="G21" s="14"/>
      <c r="H21" s="14"/>
      <c r="I21" s="14"/>
      <c r="J21" s="14"/>
      <c r="K21" s="14"/>
      <c r="L21" s="14"/>
      <c r="M21" s="14"/>
      <c r="N21" s="14"/>
      <c r="O21" s="14"/>
      <c r="P21" s="14"/>
      <c r="Q21" s="14"/>
      <c r="R21" s="14"/>
      <c r="S21" s="14"/>
    </row>
    <row r="22" spans="1:19" x14ac:dyDescent="0.25">
      <c r="A22" s="5"/>
      <c r="B22" s="14"/>
      <c r="C22" s="14"/>
      <c r="D22" s="14"/>
      <c r="E22" s="14"/>
      <c r="F22" s="5"/>
      <c r="G22" s="14"/>
      <c r="H22" s="14"/>
      <c r="I22" s="14"/>
      <c r="J22" s="14"/>
      <c r="K22" s="14"/>
      <c r="L22" s="14"/>
      <c r="M22" s="14"/>
      <c r="N22" s="14"/>
      <c r="O22" s="14"/>
      <c r="P22" s="14"/>
      <c r="Q22" s="14"/>
      <c r="R22" s="14"/>
      <c r="S22" s="14"/>
    </row>
    <row r="23" spans="1:19" x14ac:dyDescent="0.25">
      <c r="A23" s="5"/>
      <c r="B23" s="14"/>
      <c r="C23" s="14"/>
      <c r="D23" s="14"/>
      <c r="E23" s="14"/>
      <c r="F23" s="5"/>
      <c r="G23" s="18"/>
      <c r="H23" s="18"/>
      <c r="I23" s="18"/>
      <c r="J23" s="18"/>
      <c r="K23" s="14"/>
      <c r="L23" s="14"/>
      <c r="M23" s="14"/>
      <c r="N23" s="14"/>
      <c r="O23" s="14"/>
      <c r="P23" s="14"/>
      <c r="Q23" s="14"/>
      <c r="R23" s="14"/>
      <c r="S23" s="14"/>
    </row>
    <row r="24" spans="1:19" x14ac:dyDescent="0.25">
      <c r="A24" s="5"/>
      <c r="B24" s="19"/>
      <c r="C24" s="19"/>
      <c r="D24" s="19"/>
      <c r="E24" s="19"/>
      <c r="F24" s="5"/>
      <c r="G24" s="14"/>
      <c r="H24" s="14"/>
      <c r="I24" s="14"/>
      <c r="J24" s="14"/>
      <c r="K24" s="14"/>
      <c r="L24" s="14"/>
      <c r="M24" s="14"/>
      <c r="N24" s="14"/>
      <c r="O24" s="14"/>
      <c r="P24" s="14"/>
      <c r="Q24" s="14"/>
      <c r="R24" s="14"/>
      <c r="S24" s="14"/>
    </row>
    <row r="25" spans="1:19" x14ac:dyDescent="0.25">
      <c r="A25" s="14"/>
      <c r="B25" s="14" t="e">
        <f>tc(C54,H20,B22,B61,C61,B19)</f>
        <v>#VALUE!</v>
      </c>
      <c r="C25" s="14"/>
      <c r="D25" s="14"/>
      <c r="E25" s="48"/>
      <c r="F25" s="14"/>
      <c r="G25" s="14"/>
      <c r="H25" s="14"/>
      <c r="I25" s="14"/>
      <c r="J25" s="14"/>
      <c r="K25" s="14"/>
      <c r="L25" s="14"/>
      <c r="M25" s="14"/>
      <c r="N25" s="14"/>
      <c r="O25" s="14"/>
      <c r="P25" s="14"/>
      <c r="Q25" s="14"/>
      <c r="R25" s="14"/>
      <c r="S25" s="14"/>
    </row>
    <row r="26" spans="1:19" x14ac:dyDescent="0.25">
      <c r="A26" s="14"/>
      <c r="B26" s="14"/>
      <c r="C26" s="14"/>
      <c r="D26" s="14"/>
      <c r="E26" s="14"/>
      <c r="F26" s="14"/>
      <c r="G26" s="14"/>
      <c r="H26" s="14"/>
      <c r="I26" s="14"/>
      <c r="J26" s="14"/>
      <c r="K26" s="14"/>
      <c r="L26" s="14"/>
      <c r="M26" s="14"/>
      <c r="N26" s="14"/>
      <c r="O26" s="14"/>
      <c r="P26" s="14"/>
      <c r="Q26" s="14"/>
      <c r="R26" s="14"/>
      <c r="S26" s="14"/>
    </row>
    <row r="27" spans="1:19" x14ac:dyDescent="0.25">
      <c r="A27" s="14"/>
      <c r="B27" s="14"/>
      <c r="C27" s="14"/>
      <c r="D27" s="14"/>
      <c r="E27" s="14"/>
      <c r="F27" s="14"/>
      <c r="G27" s="14"/>
      <c r="H27" s="14"/>
      <c r="I27" s="14"/>
      <c r="J27" s="14"/>
      <c r="K27" s="14"/>
      <c r="L27" s="14"/>
      <c r="M27" s="14"/>
      <c r="N27" s="14"/>
      <c r="O27" s="14"/>
      <c r="P27" s="14"/>
      <c r="Q27" s="14"/>
      <c r="R27" s="14"/>
      <c r="S27" s="14"/>
    </row>
    <row r="28" spans="1:19" x14ac:dyDescent="0.25">
      <c r="A28" s="14"/>
      <c r="B28" s="14"/>
      <c r="C28" s="14"/>
      <c r="D28" s="14"/>
      <c r="E28" s="14"/>
      <c r="F28" s="14"/>
      <c r="G28" s="14"/>
      <c r="H28" s="14"/>
      <c r="I28" s="14"/>
      <c r="J28" s="14"/>
      <c r="K28" s="14"/>
      <c r="L28" s="14"/>
      <c r="M28" s="14"/>
      <c r="N28" s="14"/>
      <c r="O28" s="14"/>
      <c r="P28" s="14"/>
      <c r="Q28" s="14"/>
      <c r="R28" s="14"/>
      <c r="S28" s="14"/>
    </row>
    <row r="29" spans="1:19" x14ac:dyDescent="0.25">
      <c r="B29" s="61">
        <v>1</v>
      </c>
      <c r="C29">
        <f>B29/($C$7+$C$8*B29)</f>
        <v>0.90851276460434272</v>
      </c>
      <c r="D29" s="61">
        <f>1/$C$8</f>
        <v>1428.5714285714287</v>
      </c>
      <c r="E29">
        <f>B29/$C$7</f>
        <v>0.90909090909090906</v>
      </c>
      <c r="F29">
        <f>$C$18*B29^$C$19</f>
        <v>8</v>
      </c>
    </row>
    <row r="30" spans="1:19" x14ac:dyDescent="0.25">
      <c r="B30" s="53">
        <v>200</v>
      </c>
      <c r="C30">
        <f t="shared" ref="C30:C55" si="0">B30/($C$7+$C$8*B30)</f>
        <v>161.29032258064515</v>
      </c>
      <c r="D30" s="61">
        <f t="shared" ref="D30:D55" si="1">1/$C$8</f>
        <v>1428.5714285714287</v>
      </c>
      <c r="E30">
        <f t="shared" ref="E30:E55" si="2">B30/$C$7</f>
        <v>181.81818181818181</v>
      </c>
      <c r="F30">
        <f t="shared" ref="F30:F55" si="3">$C$18*B30^$C$19</f>
        <v>7842.0387030318398</v>
      </c>
    </row>
    <row r="31" spans="1:19" x14ac:dyDescent="0.25">
      <c r="B31" s="53">
        <v>400</v>
      </c>
      <c r="C31">
        <f t="shared" si="0"/>
        <v>289.85507246376807</v>
      </c>
      <c r="D31" s="61">
        <f t="shared" si="1"/>
        <v>1428.5714285714287</v>
      </c>
      <c r="E31">
        <f t="shared" si="2"/>
        <v>363.63636363636363</v>
      </c>
      <c r="F31">
        <f t="shared" si="3"/>
        <v>19309.364276944529</v>
      </c>
      <c r="G31" s="56"/>
    </row>
    <row r="32" spans="1:19" x14ac:dyDescent="0.25">
      <c r="B32" s="53">
        <v>600</v>
      </c>
      <c r="C32">
        <f t="shared" si="0"/>
        <v>394.73684210526318</v>
      </c>
      <c r="D32" s="61">
        <f t="shared" si="1"/>
        <v>1428.5714285714287</v>
      </c>
      <c r="E32">
        <f t="shared" si="2"/>
        <v>545.45454545454538</v>
      </c>
      <c r="F32">
        <f t="shared" si="3"/>
        <v>32710.457057681077</v>
      </c>
    </row>
    <row r="33" spans="2:12" x14ac:dyDescent="0.25">
      <c r="B33" s="53">
        <v>800</v>
      </c>
      <c r="C33">
        <f t="shared" si="0"/>
        <v>481.92771084337346</v>
      </c>
      <c r="D33" s="61">
        <f t="shared" si="1"/>
        <v>1428.5714285714287</v>
      </c>
      <c r="E33">
        <f t="shared" si="2"/>
        <v>727.27272727272725</v>
      </c>
      <c r="F33">
        <f t="shared" si="3"/>
        <v>47545.23190960427</v>
      </c>
    </row>
    <row r="34" spans="2:12" x14ac:dyDescent="0.25">
      <c r="B34" s="53">
        <v>1000</v>
      </c>
      <c r="C34">
        <f t="shared" si="0"/>
        <v>555.55555555555554</v>
      </c>
      <c r="D34" s="61">
        <f t="shared" si="1"/>
        <v>1428.5714285714287</v>
      </c>
      <c r="E34">
        <f t="shared" si="2"/>
        <v>909.09090909090901</v>
      </c>
      <c r="F34">
        <f t="shared" si="3"/>
        <v>63546.258777942523</v>
      </c>
    </row>
    <row r="35" spans="2:12" x14ac:dyDescent="0.25">
      <c r="B35" s="53">
        <v>1200</v>
      </c>
      <c r="C35">
        <f t="shared" si="0"/>
        <v>618.5567010309278</v>
      </c>
      <c r="D35" s="61">
        <f t="shared" si="1"/>
        <v>1428.5714285714287</v>
      </c>
      <c r="E35">
        <f t="shared" si="2"/>
        <v>1090.9090909090908</v>
      </c>
      <c r="F35">
        <f t="shared" si="3"/>
        <v>80542.592929045626</v>
      </c>
    </row>
    <row r="36" spans="2:12" x14ac:dyDescent="0.25">
      <c r="B36" s="53">
        <v>1400</v>
      </c>
      <c r="C36">
        <f t="shared" si="0"/>
        <v>673.07692307692309</v>
      </c>
      <c r="D36" s="61">
        <f t="shared" si="1"/>
        <v>1428.5714285714287</v>
      </c>
      <c r="E36">
        <f t="shared" si="2"/>
        <v>1272.7272727272725</v>
      </c>
      <c r="F36">
        <f t="shared" si="3"/>
        <v>98413.897907476538</v>
      </c>
    </row>
    <row r="37" spans="2:12" x14ac:dyDescent="0.25">
      <c r="B37" s="53">
        <v>1600</v>
      </c>
      <c r="C37">
        <f t="shared" si="0"/>
        <v>720.72072072072081</v>
      </c>
      <c r="D37" s="61">
        <f t="shared" si="1"/>
        <v>1428.5714285714287</v>
      </c>
      <c r="E37">
        <f t="shared" si="2"/>
        <v>1454.5454545454545</v>
      </c>
      <c r="F37">
        <f t="shared" si="3"/>
        <v>117070.09329339561</v>
      </c>
    </row>
    <row r="38" spans="2:12" x14ac:dyDescent="0.25">
      <c r="B38" s="53">
        <v>1800</v>
      </c>
      <c r="C38">
        <f t="shared" si="0"/>
        <v>762.71186440677957</v>
      </c>
      <c r="D38" s="61">
        <f t="shared" si="1"/>
        <v>1428.5714285714287</v>
      </c>
      <c r="E38">
        <f t="shared" si="2"/>
        <v>1636.3636363636363</v>
      </c>
      <c r="F38">
        <f t="shared" si="3"/>
        <v>136440.79574725006</v>
      </c>
    </row>
    <row r="39" spans="2:12" x14ac:dyDescent="0.25">
      <c r="B39" s="53">
        <v>2000</v>
      </c>
      <c r="C39">
        <f t="shared" si="0"/>
        <v>800</v>
      </c>
      <c r="D39" s="61">
        <f t="shared" si="1"/>
        <v>1428.5714285714287</v>
      </c>
      <c r="E39">
        <f t="shared" si="2"/>
        <v>1818.181818181818</v>
      </c>
      <c r="F39">
        <f t="shared" si="3"/>
        <v>156469.24296686845</v>
      </c>
      <c r="G39" s="57"/>
      <c r="H39" s="57"/>
      <c r="I39" s="57"/>
      <c r="J39" s="57"/>
      <c r="K39" s="57"/>
    </row>
    <row r="40" spans="2:12" x14ac:dyDescent="0.25">
      <c r="B40" s="53">
        <v>2200</v>
      </c>
      <c r="C40">
        <f t="shared" si="0"/>
        <v>833.33333333333326</v>
      </c>
      <c r="D40" s="61">
        <f t="shared" si="1"/>
        <v>1428.5714285714287</v>
      </c>
      <c r="E40">
        <f t="shared" si="2"/>
        <v>1999.9999999999998</v>
      </c>
      <c r="F40">
        <f t="shared" si="3"/>
        <v>177108.52740368294</v>
      </c>
    </row>
    <row r="41" spans="2:12" x14ac:dyDescent="0.25">
      <c r="B41" s="53">
        <v>2400</v>
      </c>
      <c r="C41">
        <f t="shared" si="0"/>
        <v>863.30935251798553</v>
      </c>
      <c r="D41" s="61">
        <f t="shared" si="1"/>
        <v>1428.5714285714287</v>
      </c>
      <c r="E41">
        <f t="shared" si="2"/>
        <v>2181.8181818181815</v>
      </c>
      <c r="F41">
        <f t="shared" si="3"/>
        <v>198319.12664181678</v>
      </c>
    </row>
    <row r="42" spans="2:12" x14ac:dyDescent="0.25">
      <c r="B42" s="53">
        <v>2600</v>
      </c>
      <c r="C42">
        <f t="shared" si="0"/>
        <v>890.41095890410963</v>
      </c>
      <c r="D42" s="61">
        <f t="shared" si="1"/>
        <v>1428.5714285714287</v>
      </c>
      <c r="E42">
        <f t="shared" si="2"/>
        <v>2363.6363636363635</v>
      </c>
      <c r="F42">
        <f t="shared" si="3"/>
        <v>220067.21092723263</v>
      </c>
    </row>
    <row r="43" spans="2:12" x14ac:dyDescent="0.25">
      <c r="B43" s="53">
        <v>2800</v>
      </c>
      <c r="C43">
        <f t="shared" si="0"/>
        <v>915.03267973856202</v>
      </c>
      <c r="D43" s="61">
        <f t="shared" si="1"/>
        <v>1428.5714285714287</v>
      </c>
      <c r="E43">
        <f t="shared" si="2"/>
        <v>2545.454545454545</v>
      </c>
      <c r="F43">
        <f t="shared" si="3"/>
        <v>242323.44120857364</v>
      </c>
    </row>
    <row r="44" spans="2:12" x14ac:dyDescent="0.25">
      <c r="B44" s="53">
        <v>3000</v>
      </c>
      <c r="C44">
        <f t="shared" si="0"/>
        <v>937.5</v>
      </c>
      <c r="D44" s="61">
        <f t="shared" si="1"/>
        <v>1428.5714285714287</v>
      </c>
      <c r="E44">
        <f t="shared" si="2"/>
        <v>2727.272727272727</v>
      </c>
      <c r="F44">
        <f t="shared" si="3"/>
        <v>265062.09005683055</v>
      </c>
      <c r="G44" s="57"/>
      <c r="H44" s="57"/>
      <c r="I44" s="57"/>
      <c r="J44" s="57"/>
      <c r="K44" s="57"/>
      <c r="L44" s="57"/>
    </row>
    <row r="45" spans="2:12" x14ac:dyDescent="0.25">
      <c r="B45" s="53">
        <v>3200</v>
      </c>
      <c r="C45">
        <f t="shared" si="0"/>
        <v>958.08383233532936</v>
      </c>
      <c r="D45" s="61">
        <f t="shared" si="1"/>
        <v>1428.5714285714287</v>
      </c>
      <c r="E45">
        <f t="shared" si="2"/>
        <v>2909.090909090909</v>
      </c>
      <c r="F45">
        <f t="shared" si="3"/>
        <v>288260.38265586458</v>
      </c>
    </row>
    <row r="46" spans="2:12" x14ac:dyDescent="0.25">
      <c r="B46" s="53">
        <v>3400</v>
      </c>
      <c r="C46">
        <f t="shared" si="0"/>
        <v>977.0114942528736</v>
      </c>
      <c r="D46" s="61">
        <f t="shared" si="1"/>
        <v>1428.5714285714287</v>
      </c>
      <c r="E46">
        <f t="shared" si="2"/>
        <v>3090.9090909090905</v>
      </c>
      <c r="F46">
        <f t="shared" si="3"/>
        <v>311897.99226544978</v>
      </c>
    </row>
    <row r="47" spans="2:12" x14ac:dyDescent="0.25">
      <c r="B47" s="53">
        <v>3600</v>
      </c>
      <c r="C47">
        <f t="shared" si="0"/>
        <v>994.47513812154693</v>
      </c>
      <c r="D47" s="61">
        <f t="shared" si="1"/>
        <v>1428.5714285714287</v>
      </c>
      <c r="E47">
        <f t="shared" si="2"/>
        <v>3272.7272727272725</v>
      </c>
      <c r="F47">
        <f t="shared" si="3"/>
        <v>335956.64687312313</v>
      </c>
    </row>
    <row r="48" spans="2:12" x14ac:dyDescent="0.25">
      <c r="B48" s="53">
        <v>3800</v>
      </c>
      <c r="C48">
        <f t="shared" si="0"/>
        <v>1010.6382978723403</v>
      </c>
      <c r="D48" s="61">
        <f t="shared" si="1"/>
        <v>1428.5714285714287</v>
      </c>
      <c r="E48">
        <f t="shared" si="2"/>
        <v>3454.545454545454</v>
      </c>
      <c r="F48">
        <f t="shared" si="3"/>
        <v>360419.81764064363</v>
      </c>
    </row>
    <row r="49" spans="2:25" x14ac:dyDescent="0.25">
      <c r="B49" s="53">
        <v>4000</v>
      </c>
      <c r="C49">
        <f t="shared" si="0"/>
        <v>1025.6410256410256</v>
      </c>
      <c r="D49" s="61">
        <f t="shared" si="1"/>
        <v>1428.5714285714287</v>
      </c>
      <c r="E49">
        <f t="shared" si="2"/>
        <v>3636.363636363636</v>
      </c>
      <c r="F49">
        <f t="shared" si="3"/>
        <v>385272.46867793723</v>
      </c>
    </row>
    <row r="50" spans="2:25" x14ac:dyDescent="0.25">
      <c r="B50" s="53">
        <v>4200</v>
      </c>
      <c r="C50">
        <f t="shared" si="0"/>
        <v>1039.6039603960396</v>
      </c>
      <c r="D50" s="61">
        <f t="shared" si="1"/>
        <v>1428.5714285714287</v>
      </c>
      <c r="E50">
        <f t="shared" si="2"/>
        <v>3818.181818181818</v>
      </c>
      <c r="F50">
        <f t="shared" si="3"/>
        <v>410500.85357739322</v>
      </c>
    </row>
    <row r="51" spans="2:25" x14ac:dyDescent="0.25">
      <c r="B51" s="53">
        <v>4400</v>
      </c>
      <c r="C51">
        <f t="shared" si="0"/>
        <v>1052.6315789473686</v>
      </c>
      <c r="D51" s="61">
        <f t="shared" si="1"/>
        <v>1428.5714285714287</v>
      </c>
      <c r="E51">
        <f t="shared" si="2"/>
        <v>3999.9999999999995</v>
      </c>
      <c r="F51">
        <f t="shared" si="3"/>
        <v>436092.34813757968</v>
      </c>
    </row>
    <row r="52" spans="2:25" x14ac:dyDescent="0.25">
      <c r="B52" s="53">
        <v>4600</v>
      </c>
      <c r="C52">
        <f t="shared" si="0"/>
        <v>1064.8148148148148</v>
      </c>
      <c r="D52" s="61">
        <f t="shared" si="1"/>
        <v>1428.5714285714287</v>
      </c>
      <c r="E52">
        <f t="shared" si="2"/>
        <v>4181.8181818181811</v>
      </c>
      <c r="F52">
        <f t="shared" si="3"/>
        <v>462035.31147176196</v>
      </c>
    </row>
    <row r="53" spans="2:25" x14ac:dyDescent="0.25">
      <c r="B53" s="53">
        <v>4800</v>
      </c>
      <c r="C53">
        <f t="shared" si="0"/>
        <v>1076.2331838565021</v>
      </c>
      <c r="D53" s="61">
        <f t="shared" si="1"/>
        <v>1428.5714285714287</v>
      </c>
      <c r="E53">
        <f t="shared" si="2"/>
        <v>4363.6363636363631</v>
      </c>
      <c r="F53">
        <f t="shared" si="3"/>
        <v>488318.96964903094</v>
      </c>
      <c r="G53" s="57"/>
      <c r="H53" s="57"/>
      <c r="I53" s="57"/>
    </row>
    <row r="54" spans="2:25" x14ac:dyDescent="0.25">
      <c r="B54" s="53">
        <v>5000</v>
      </c>
      <c r="C54">
        <f t="shared" si="0"/>
        <v>1086.9565217391305</v>
      </c>
      <c r="D54" s="61">
        <f t="shared" si="1"/>
        <v>1428.5714285714287</v>
      </c>
      <c r="E54">
        <f t="shared" si="2"/>
        <v>4545.454545454545</v>
      </c>
      <c r="F54">
        <f t="shared" si="3"/>
        <v>514933.31741808995</v>
      </c>
    </row>
    <row r="55" spans="2:25" s="14" customFormat="1" x14ac:dyDescent="0.25">
      <c r="B55" s="53">
        <v>5200</v>
      </c>
      <c r="C55">
        <f t="shared" si="0"/>
        <v>1097.0464135021095</v>
      </c>
      <c r="D55" s="61">
        <f t="shared" si="1"/>
        <v>1428.5714285714287</v>
      </c>
      <c r="E55">
        <f t="shared" si="2"/>
        <v>4727.272727272727</v>
      </c>
      <c r="F55">
        <f t="shared" si="3"/>
        <v>541869.03458691912</v>
      </c>
      <c r="G55"/>
      <c r="H55"/>
      <c r="I55"/>
      <c r="J55"/>
      <c r="K55"/>
      <c r="L55"/>
      <c r="T55"/>
      <c r="U55"/>
      <c r="V55"/>
      <c r="W55"/>
      <c r="X55"/>
      <c r="Y55"/>
    </row>
  </sheetData>
  <mergeCells count="21">
    <mergeCell ref="A1:S1"/>
    <mergeCell ref="A2:S2"/>
    <mergeCell ref="A3:S3"/>
    <mergeCell ref="B4:E4"/>
    <mergeCell ref="B5:C5"/>
    <mergeCell ref="D5:E5"/>
    <mergeCell ref="D8:E8"/>
    <mergeCell ref="D9:E9"/>
    <mergeCell ref="D6:E6"/>
    <mergeCell ref="G6:K8"/>
    <mergeCell ref="O6:P6"/>
    <mergeCell ref="D7:E7"/>
    <mergeCell ref="O7:P7"/>
    <mergeCell ref="O8:P8"/>
    <mergeCell ref="D17:E17"/>
    <mergeCell ref="D18:E18"/>
    <mergeCell ref="D19:E19"/>
    <mergeCell ref="M9:O9"/>
    <mergeCell ref="B11:E11"/>
    <mergeCell ref="M11:P11"/>
    <mergeCell ref="B12:E1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434340</xdr:colOff>
                    <xdr:row>3</xdr:row>
                    <xdr:rowOff>137160</xdr:rowOff>
                  </from>
                  <to>
                    <xdr:col>6</xdr:col>
                    <xdr:colOff>22860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449580</xdr:colOff>
                    <xdr:row>3</xdr:row>
                    <xdr:rowOff>114300</xdr:rowOff>
                  </from>
                  <to>
                    <xdr:col>12</xdr:col>
                    <xdr:colOff>624840</xdr:colOff>
                    <xdr:row>25</xdr:row>
                    <xdr:rowOff>68580</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53340</xdr:colOff>
                    <xdr:row>10</xdr:row>
                    <xdr:rowOff>99060</xdr:rowOff>
                  </from>
                  <to>
                    <xdr:col>2</xdr:col>
                    <xdr:colOff>685800</xdr:colOff>
                    <xdr:row>12</xdr:row>
                    <xdr:rowOff>106680</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403860</xdr:colOff>
                    <xdr:row>14</xdr:row>
                    <xdr:rowOff>22860</xdr:rowOff>
                  </from>
                  <to>
                    <xdr:col>6</xdr:col>
                    <xdr:colOff>0</xdr:colOff>
                    <xdr:row>25</xdr:row>
                    <xdr:rowOff>53340</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868680</xdr:colOff>
                    <xdr:row>3</xdr:row>
                    <xdr:rowOff>137160</xdr:rowOff>
                  </from>
                  <to>
                    <xdr:col>18</xdr:col>
                    <xdr:colOff>510540</xdr:colOff>
                    <xdr:row>25</xdr:row>
                    <xdr:rowOff>91440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Z331"/>
  <sheetViews>
    <sheetView zoomScale="85" zoomScaleNormal="85" workbookViewId="0">
      <selection activeCell="P24" sqref="P24"/>
    </sheetView>
  </sheetViews>
  <sheetFormatPr defaultColWidth="10.44140625" defaultRowHeight="14.4" x14ac:dyDescent="0.25"/>
  <cols>
    <col min="1" max="16" width="10.44140625" style="43"/>
    <col min="17" max="18" width="10.44140625" style="8"/>
    <col min="19" max="27" width="10.44140625" style="30"/>
    <col min="28" max="51" width="10.44140625" style="8"/>
    <col min="52" max="16384" width="10.44140625" style="30"/>
  </cols>
  <sheetData>
    <row r="1" spans="1:51" s="27" customFormat="1" ht="36.6" x14ac:dyDescent="0.25">
      <c r="A1" s="466" t="s">
        <v>105</v>
      </c>
      <c r="B1" s="466"/>
      <c r="C1" s="466"/>
      <c r="D1" s="466"/>
      <c r="E1" s="466"/>
      <c r="F1" s="466"/>
      <c r="G1" s="466"/>
      <c r="H1" s="466"/>
      <c r="I1" s="466"/>
      <c r="J1" s="466"/>
      <c r="K1" s="466"/>
      <c r="L1" s="466"/>
      <c r="M1" s="466"/>
      <c r="N1" s="466"/>
      <c r="O1" s="466"/>
      <c r="P1" s="466"/>
      <c r="Q1" s="466"/>
      <c r="R1" s="466"/>
      <c r="S1" s="132"/>
      <c r="T1" s="132"/>
      <c r="U1" s="132"/>
      <c r="V1" s="132"/>
      <c r="W1" s="132"/>
      <c r="X1" s="132"/>
      <c r="Y1" s="132"/>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row>
    <row r="2" spans="1:51" s="29" customFormat="1" ht="20.399999999999999" x14ac:dyDescent="0.25">
      <c r="A2" s="467" t="s">
        <v>136</v>
      </c>
      <c r="B2" s="467"/>
      <c r="C2" s="467"/>
      <c r="D2" s="467"/>
      <c r="E2" s="467"/>
      <c r="F2" s="467"/>
      <c r="G2" s="467"/>
      <c r="H2" s="467"/>
      <c r="I2" s="467"/>
      <c r="J2" s="467"/>
      <c r="K2" s="467"/>
      <c r="L2" s="467"/>
      <c r="M2" s="467"/>
      <c r="N2" s="467"/>
      <c r="O2" s="467"/>
      <c r="P2" s="467"/>
      <c r="Q2" s="467"/>
      <c r="R2" s="467"/>
      <c r="S2" s="133"/>
      <c r="T2" s="133"/>
      <c r="U2" s="133"/>
      <c r="V2" s="133"/>
      <c r="W2" s="133"/>
      <c r="X2" s="133"/>
      <c r="Y2" s="133"/>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row>
    <row r="3" spans="1:51" s="27" customFormat="1" x14ac:dyDescent="0.25">
      <c r="A3" s="468" t="s">
        <v>137</v>
      </c>
      <c r="B3" s="468"/>
      <c r="C3" s="468"/>
      <c r="D3" s="468"/>
      <c r="E3" s="468"/>
      <c r="F3" s="468"/>
      <c r="G3" s="468"/>
      <c r="H3" s="468"/>
      <c r="I3" s="468"/>
      <c r="J3" s="468"/>
      <c r="K3" s="468"/>
      <c r="L3" s="468"/>
      <c r="M3" s="468"/>
      <c r="N3" s="468"/>
      <c r="O3" s="468"/>
      <c r="P3" s="468"/>
      <c r="Q3" s="468"/>
      <c r="R3" s="468"/>
      <c r="S3" s="134"/>
      <c r="T3" s="134"/>
      <c r="U3" s="134"/>
      <c r="V3" s="134"/>
      <c r="W3" s="134"/>
      <c r="X3" s="134"/>
      <c r="Y3" s="134"/>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row>
    <row r="4" spans="1:51" s="27" customFormat="1" x14ac:dyDescent="0.25">
      <c r="A4" s="241"/>
      <c r="B4" s="241"/>
      <c r="C4" s="241"/>
      <c r="D4" s="241"/>
      <c r="E4" s="241"/>
      <c r="F4" s="241"/>
      <c r="G4" s="241"/>
      <c r="H4" s="241"/>
      <c r="I4" s="241"/>
      <c r="J4" s="241"/>
      <c r="K4" s="241"/>
      <c r="L4" s="241"/>
      <c r="M4" s="241"/>
      <c r="N4" s="241"/>
      <c r="O4" s="241"/>
      <c r="P4" s="241"/>
      <c r="Q4" s="241"/>
      <c r="R4" s="241"/>
      <c r="S4" s="134"/>
      <c r="T4" s="134"/>
      <c r="U4" s="134"/>
      <c r="V4" s="134"/>
      <c r="W4" s="134"/>
      <c r="X4" s="134"/>
      <c r="Y4" s="134"/>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row>
    <row r="5" spans="1:51" x14ac:dyDescent="0.25">
      <c r="A5" s="469"/>
      <c r="B5" s="469"/>
      <c r="C5" s="469"/>
      <c r="D5" s="469"/>
      <c r="E5" s="469"/>
      <c r="F5" s="469"/>
      <c r="G5" s="30"/>
      <c r="H5" s="458"/>
      <c r="I5" s="458"/>
      <c r="J5" s="458"/>
      <c r="K5" s="458"/>
      <c r="L5" s="458"/>
      <c r="M5" s="30"/>
      <c r="N5" s="458"/>
      <c r="O5" s="458"/>
      <c r="P5" s="458"/>
      <c r="Q5" s="458"/>
      <c r="R5" s="135"/>
      <c r="S5" s="8"/>
      <c r="T5" s="8"/>
      <c r="U5" s="8"/>
      <c r="V5" s="8"/>
      <c r="W5" s="8"/>
      <c r="X5" s="8"/>
      <c r="Y5" s="8"/>
      <c r="Z5" s="8"/>
      <c r="AA5" s="8"/>
    </row>
    <row r="6" spans="1:51" x14ac:dyDescent="0.25">
      <c r="A6" s="136" t="s">
        <v>138</v>
      </c>
      <c r="B6" s="137">
        <v>740</v>
      </c>
      <c r="C6" s="452" t="s">
        <v>115</v>
      </c>
      <c r="D6" s="452"/>
      <c r="E6" s="452"/>
      <c r="F6" s="452"/>
      <c r="G6" s="138"/>
      <c r="H6" s="470"/>
      <c r="I6" s="470"/>
      <c r="J6" s="470"/>
      <c r="K6" s="470"/>
      <c r="L6" s="470"/>
      <c r="M6" s="138"/>
      <c r="N6" s="470"/>
      <c r="O6" s="470"/>
      <c r="P6" s="470"/>
      <c r="Q6" s="470"/>
      <c r="R6" s="139"/>
      <c r="S6" s="8"/>
      <c r="T6" s="8"/>
      <c r="U6" s="8"/>
      <c r="V6" s="8"/>
      <c r="W6" s="8"/>
      <c r="X6" s="8"/>
      <c r="Y6" s="8"/>
      <c r="Z6" s="8"/>
      <c r="AA6" s="8"/>
    </row>
    <row r="7" spans="1:51" ht="16.8" x14ac:dyDescent="0.25">
      <c r="A7" s="136" t="s">
        <v>139</v>
      </c>
      <c r="B7" s="137">
        <v>80</v>
      </c>
      <c r="C7" s="452" t="s">
        <v>140</v>
      </c>
      <c r="D7" s="452"/>
      <c r="E7" s="452"/>
      <c r="F7" s="452"/>
      <c r="G7" s="30"/>
      <c r="H7" s="30"/>
      <c r="I7" s="30"/>
      <c r="J7" s="30"/>
      <c r="K7" s="30"/>
      <c r="L7" s="30"/>
      <c r="M7" s="30"/>
      <c r="N7" s="30"/>
      <c r="O7" s="30"/>
      <c r="P7" s="30"/>
      <c r="Q7" s="30"/>
      <c r="R7" s="140"/>
      <c r="S7" s="8"/>
      <c r="T7" s="8"/>
      <c r="U7" s="8"/>
      <c r="V7" s="8"/>
      <c r="W7" s="8"/>
      <c r="X7" s="8"/>
      <c r="Y7" s="8"/>
      <c r="Z7" s="8"/>
      <c r="AA7" s="8"/>
    </row>
    <row r="8" spans="1:51" ht="16.8" x14ac:dyDescent="0.25">
      <c r="A8" s="136" t="s">
        <v>141</v>
      </c>
      <c r="B8" s="137">
        <v>700</v>
      </c>
      <c r="C8" s="452" t="s">
        <v>142</v>
      </c>
      <c r="D8" s="452"/>
      <c r="E8" s="452"/>
      <c r="F8" s="452"/>
      <c r="G8" s="30"/>
      <c r="H8" s="30"/>
      <c r="I8" s="460" t="s">
        <v>143</v>
      </c>
      <c r="J8" s="462" t="s">
        <v>144</v>
      </c>
      <c r="K8" s="464" t="s">
        <v>145</v>
      </c>
      <c r="L8" s="456" t="s">
        <v>146</v>
      </c>
      <c r="M8" s="457"/>
      <c r="N8" s="456" t="s">
        <v>147</v>
      </c>
      <c r="O8" s="457"/>
      <c r="P8" s="455"/>
      <c r="Q8" s="30"/>
      <c r="R8" s="30"/>
      <c r="S8" s="8"/>
      <c r="T8" s="8"/>
      <c r="U8" s="8"/>
      <c r="V8" s="8"/>
      <c r="W8" s="8"/>
      <c r="X8" s="8"/>
      <c r="Y8" s="8"/>
      <c r="Z8" s="8"/>
      <c r="AA8" s="8"/>
    </row>
    <row r="9" spans="1:51" x14ac:dyDescent="0.25">
      <c r="A9" s="141"/>
      <c r="B9" s="142"/>
      <c r="C9" s="143"/>
      <c r="D9" s="144"/>
      <c r="E9" s="144"/>
      <c r="F9" s="30"/>
      <c r="G9" s="30"/>
      <c r="H9" s="30"/>
      <c r="I9" s="461"/>
      <c r="J9" s="463"/>
      <c r="K9" s="465"/>
      <c r="L9" s="145" t="s">
        <v>148</v>
      </c>
      <c r="M9" s="145" t="s">
        <v>149</v>
      </c>
      <c r="N9" s="145" t="s">
        <v>148</v>
      </c>
      <c r="O9" s="145" t="s">
        <v>149</v>
      </c>
      <c r="P9" s="455"/>
      <c r="Q9" s="30"/>
      <c r="R9" s="30"/>
      <c r="S9" s="8"/>
      <c r="T9" s="8"/>
      <c r="U9" s="8"/>
      <c r="V9" s="8"/>
      <c r="W9" s="8"/>
      <c r="X9" s="8"/>
      <c r="Y9" s="8"/>
      <c r="Z9" s="8"/>
      <c r="AA9" s="8"/>
    </row>
    <row r="10" spans="1:51" x14ac:dyDescent="0.25">
      <c r="A10" s="458"/>
      <c r="B10" s="458"/>
      <c r="C10" s="458"/>
      <c r="D10" s="458"/>
      <c r="E10" s="458"/>
      <c r="F10" s="458"/>
      <c r="G10" s="30"/>
      <c r="H10" s="30"/>
      <c r="I10" s="146">
        <v>1</v>
      </c>
      <c r="J10" s="147">
        <f>B6</f>
        <v>740</v>
      </c>
      <c r="K10" s="148">
        <v>16</v>
      </c>
      <c r="L10" s="149" t="s">
        <v>150</v>
      </c>
      <c r="M10" s="149" t="s">
        <v>150</v>
      </c>
      <c r="N10" s="149" t="s">
        <v>150</v>
      </c>
      <c r="O10" s="147" t="s">
        <v>150</v>
      </c>
      <c r="P10" s="150"/>
      <c r="Q10" s="151"/>
      <c r="R10" s="151"/>
      <c r="S10" s="152"/>
      <c r="T10" s="152"/>
      <c r="U10" s="8"/>
      <c r="V10" s="8"/>
      <c r="W10" s="8"/>
      <c r="X10" s="8"/>
      <c r="Y10" s="8"/>
      <c r="Z10" s="8"/>
      <c r="AA10" s="8"/>
    </row>
    <row r="11" spans="1:51" ht="16.8" x14ac:dyDescent="0.25">
      <c r="A11" s="136" t="s">
        <v>151</v>
      </c>
      <c r="B11" s="72">
        <v>6.3133333333333375E-2</v>
      </c>
      <c r="C11" s="454" t="s">
        <v>152</v>
      </c>
      <c r="D11" s="454"/>
      <c r="E11" s="454"/>
      <c r="F11" s="454"/>
      <c r="G11" s="30"/>
      <c r="H11" s="30"/>
      <c r="I11" s="146">
        <f t="shared" ref="I11:I16" si="0">IF(J11="","",I10+1)</f>
        <v>2</v>
      </c>
      <c r="J11" s="149">
        <v>736.5</v>
      </c>
      <c r="K11" s="153">
        <f>K10</f>
        <v>16</v>
      </c>
      <c r="L11" s="149" t="s">
        <v>150</v>
      </c>
      <c r="M11" s="149" t="s">
        <v>150</v>
      </c>
      <c r="N11" s="149" t="s">
        <v>150</v>
      </c>
      <c r="O11" s="147" t="s">
        <v>150</v>
      </c>
      <c r="P11" s="150"/>
      <c r="Q11" s="151"/>
      <c r="R11" s="151"/>
      <c r="S11" s="152"/>
      <c r="T11" s="152"/>
      <c r="U11" s="8"/>
      <c r="V11" s="8"/>
      <c r="W11" s="8"/>
      <c r="X11" s="8"/>
      <c r="Y11" s="8"/>
      <c r="Z11" s="8"/>
      <c r="AA11" s="8"/>
    </row>
    <row r="12" spans="1:51" ht="16.8" x14ac:dyDescent="0.25">
      <c r="A12" s="136" t="s">
        <v>153</v>
      </c>
      <c r="B12" s="72">
        <v>1.9633333333333303</v>
      </c>
      <c r="C12" s="454" t="s">
        <v>154</v>
      </c>
      <c r="D12" s="454"/>
      <c r="E12" s="454"/>
      <c r="F12" s="454"/>
      <c r="G12" s="30"/>
      <c r="H12" s="30"/>
      <c r="I12" s="146">
        <f t="shared" si="0"/>
        <v>3</v>
      </c>
      <c r="J12" s="149">
        <v>735.5</v>
      </c>
      <c r="K12" s="153">
        <f>IF(J12="","",K11+(-N12)*2)</f>
        <v>22.6</v>
      </c>
      <c r="L12" s="149">
        <v>13.423</v>
      </c>
      <c r="M12" s="149">
        <v>778.3</v>
      </c>
      <c r="N12" s="149">
        <v>-3.3</v>
      </c>
      <c r="O12" s="147">
        <f>IF(J12="","",J11)</f>
        <v>736.5</v>
      </c>
      <c r="P12" s="150"/>
      <c r="Q12" s="150"/>
      <c r="R12" s="150"/>
      <c r="S12" s="152"/>
      <c r="T12" s="152"/>
      <c r="U12" s="8"/>
      <c r="V12" s="8"/>
      <c r="W12" s="8"/>
      <c r="X12" s="8"/>
      <c r="Y12" s="8"/>
      <c r="Z12" s="8"/>
      <c r="AA12" s="8"/>
    </row>
    <row r="13" spans="1:51" ht="16.8" x14ac:dyDescent="0.25">
      <c r="A13" s="136" t="s">
        <v>155</v>
      </c>
      <c r="B13" s="72">
        <v>44.000000000000028</v>
      </c>
      <c r="C13" s="454" t="s">
        <v>156</v>
      </c>
      <c r="D13" s="454"/>
      <c r="E13" s="454"/>
      <c r="F13" s="454"/>
      <c r="G13" s="30"/>
      <c r="H13" s="30"/>
      <c r="I13" s="146">
        <f t="shared" si="0"/>
        <v>4</v>
      </c>
      <c r="J13" s="149">
        <v>733</v>
      </c>
      <c r="K13" s="153">
        <f>IF(J13="","",K12+(-N13)*2)</f>
        <v>31.6</v>
      </c>
      <c r="L13" s="149">
        <v>6.0030000000000001</v>
      </c>
      <c r="M13" s="149">
        <v>794.1</v>
      </c>
      <c r="N13" s="149">
        <v>-4.5</v>
      </c>
      <c r="O13" s="147">
        <f t="shared" ref="O13:O25" si="1">IF(J13="","",J12)</f>
        <v>735.5</v>
      </c>
      <c r="P13" s="150"/>
      <c r="Q13" s="150"/>
      <c r="R13" s="150"/>
      <c r="S13" s="152"/>
      <c r="T13" s="152"/>
      <c r="U13" s="8"/>
      <c r="V13" s="8"/>
      <c r="W13" s="8"/>
      <c r="X13" s="8"/>
      <c r="Y13" s="8"/>
      <c r="Z13" s="8"/>
      <c r="AA13" s="8"/>
    </row>
    <row r="14" spans="1:51" x14ac:dyDescent="0.25">
      <c r="A14" s="459" t="s">
        <v>157</v>
      </c>
      <c r="B14" s="459"/>
      <c r="C14" s="459"/>
      <c r="D14" s="459"/>
      <c r="E14" s="459"/>
      <c r="F14" s="459"/>
      <c r="G14" s="30"/>
      <c r="H14" s="30"/>
      <c r="I14" s="146">
        <f t="shared" si="0"/>
        <v>5</v>
      </c>
      <c r="J14" s="149">
        <v>731</v>
      </c>
      <c r="K14" s="153">
        <f>IF(J14="","",K13+(-N14)*2)</f>
        <v>43.8</v>
      </c>
      <c r="L14" s="149">
        <v>-4.3769999999999998</v>
      </c>
      <c r="M14" s="149">
        <v>788.6</v>
      </c>
      <c r="N14" s="149">
        <v>-6.1</v>
      </c>
      <c r="O14" s="147">
        <f t="shared" si="1"/>
        <v>733</v>
      </c>
      <c r="P14" s="150"/>
      <c r="Q14" s="150"/>
      <c r="R14" s="150"/>
      <c r="S14" s="152"/>
      <c r="T14" s="152"/>
      <c r="U14" s="8"/>
      <c r="V14" s="8"/>
      <c r="W14" s="8"/>
      <c r="X14" s="8"/>
      <c r="Y14" s="8"/>
      <c r="Z14" s="8"/>
      <c r="AA14" s="8"/>
    </row>
    <row r="15" spans="1:51" x14ac:dyDescent="0.25">
      <c r="A15" s="154"/>
      <c r="B15" s="154"/>
      <c r="C15" s="154"/>
      <c r="D15" s="154"/>
      <c r="E15" s="154"/>
      <c r="F15" s="154"/>
      <c r="G15" s="30"/>
      <c r="H15" s="30"/>
      <c r="I15" s="146">
        <f t="shared" si="0"/>
        <v>6</v>
      </c>
      <c r="J15" s="149">
        <v>727</v>
      </c>
      <c r="K15" s="153">
        <f>IF(J15="","",K14+(-N15)*2)</f>
        <v>62</v>
      </c>
      <c r="L15" s="149">
        <v>-8.6839999999999993</v>
      </c>
      <c r="M15" s="149">
        <v>814.6</v>
      </c>
      <c r="N15" s="149">
        <v>-9.1</v>
      </c>
      <c r="O15" s="147">
        <f t="shared" si="1"/>
        <v>731</v>
      </c>
      <c r="P15" s="150"/>
      <c r="Q15" s="150"/>
      <c r="R15" s="150"/>
      <c r="S15" s="152"/>
      <c r="T15" s="152"/>
      <c r="U15" s="8"/>
      <c r="V15" s="8"/>
      <c r="W15" s="8"/>
      <c r="X15" s="8"/>
      <c r="Y15" s="8"/>
      <c r="Z15" s="8"/>
      <c r="AA15" s="8"/>
    </row>
    <row r="16" spans="1:51" x14ac:dyDescent="0.25">
      <c r="A16" s="458"/>
      <c r="B16" s="458"/>
      <c r="C16" s="458"/>
      <c r="D16" s="458"/>
      <c r="E16" s="458"/>
      <c r="F16" s="458"/>
      <c r="G16" s="30"/>
      <c r="H16" s="30"/>
      <c r="I16" s="146">
        <f t="shared" si="0"/>
        <v>7</v>
      </c>
      <c r="J16" s="149">
        <v>724</v>
      </c>
      <c r="K16" s="153">
        <f>IF(J16="","",K15+(-N16)*2)</f>
        <v>88.2</v>
      </c>
      <c r="L16" s="149">
        <v>-19.376999999999999</v>
      </c>
      <c r="M16" s="149">
        <v>826.6</v>
      </c>
      <c r="N16" s="149">
        <v>-13.1</v>
      </c>
      <c r="O16" s="147">
        <f t="shared" si="1"/>
        <v>727</v>
      </c>
      <c r="P16" s="150"/>
      <c r="Q16" s="150"/>
      <c r="R16" s="150"/>
      <c r="S16" s="152"/>
      <c r="T16" s="152"/>
      <c r="U16" s="8"/>
      <c r="V16" s="8"/>
      <c r="W16" s="8"/>
      <c r="X16" s="8"/>
      <c r="Y16" s="8"/>
      <c r="Z16" s="8"/>
      <c r="AA16" s="8"/>
    </row>
    <row r="17" spans="1:27" ht="16.8" x14ac:dyDescent="0.25">
      <c r="A17" s="155" t="s">
        <v>158</v>
      </c>
      <c r="B17" s="137">
        <v>0.36</v>
      </c>
      <c r="C17" s="452" t="s">
        <v>159</v>
      </c>
      <c r="D17" s="452"/>
      <c r="E17" s="452"/>
      <c r="F17" s="452"/>
      <c r="G17" s="30"/>
      <c r="H17" s="30"/>
      <c r="I17" s="146"/>
      <c r="J17" s="149"/>
      <c r="K17" s="153"/>
      <c r="L17" s="149"/>
      <c r="M17" s="149"/>
      <c r="N17" s="149"/>
      <c r="O17" s="147"/>
      <c r="P17" s="150"/>
      <c r="Q17" s="150"/>
      <c r="R17" s="150"/>
      <c r="S17" s="152"/>
      <c r="T17" s="152"/>
      <c r="U17" s="8"/>
      <c r="V17" s="8"/>
      <c r="W17" s="8"/>
      <c r="X17" s="8"/>
      <c r="Y17" s="8"/>
      <c r="Z17" s="8"/>
      <c r="AA17" s="8"/>
    </row>
    <row r="18" spans="1:27" ht="16.8" x14ac:dyDescent="0.25">
      <c r="A18" s="155" t="s">
        <v>160</v>
      </c>
      <c r="B18" s="137">
        <v>0.9</v>
      </c>
      <c r="C18" s="452" t="s">
        <v>161</v>
      </c>
      <c r="D18" s="452"/>
      <c r="E18" s="452"/>
      <c r="F18" s="452"/>
      <c r="G18" s="30"/>
      <c r="H18" s="30"/>
      <c r="I18" s="146" t="str">
        <f t="shared" ref="I18:I25" si="2">IF(J18="","",I17+1)</f>
        <v/>
      </c>
      <c r="J18" s="149"/>
      <c r="K18" s="153" t="str">
        <f t="shared" ref="K18:K25" si="3">IF(J18="","",$P$11-N18)</f>
        <v/>
      </c>
      <c r="L18" s="149"/>
      <c r="M18" s="149"/>
      <c r="N18" s="149"/>
      <c r="O18" s="147" t="str">
        <f t="shared" si="1"/>
        <v/>
      </c>
      <c r="P18" s="150"/>
      <c r="Q18" s="150"/>
      <c r="R18" s="150"/>
      <c r="S18" s="152"/>
      <c r="T18" s="152"/>
      <c r="U18" s="8"/>
      <c r="V18" s="8"/>
      <c r="W18" s="8"/>
      <c r="X18" s="8"/>
      <c r="Y18" s="8"/>
      <c r="Z18" s="8"/>
      <c r="AA18" s="8"/>
    </row>
    <row r="19" spans="1:27" x14ac:dyDescent="0.25">
      <c r="A19" s="155" t="s">
        <v>120</v>
      </c>
      <c r="B19" s="137">
        <v>0.8</v>
      </c>
      <c r="C19" s="452" t="s">
        <v>162</v>
      </c>
      <c r="D19" s="452"/>
      <c r="E19" s="452"/>
      <c r="F19" s="452"/>
      <c r="G19" s="30"/>
      <c r="H19" s="30"/>
      <c r="I19" s="146" t="str">
        <f t="shared" si="2"/>
        <v/>
      </c>
      <c r="J19" s="149"/>
      <c r="K19" s="153" t="str">
        <f t="shared" si="3"/>
        <v/>
      </c>
      <c r="L19" s="149"/>
      <c r="M19" s="149"/>
      <c r="N19" s="149"/>
      <c r="O19" s="147" t="str">
        <f t="shared" si="1"/>
        <v/>
      </c>
      <c r="P19" s="150"/>
      <c r="Q19" s="150"/>
      <c r="R19" s="150"/>
      <c r="S19" s="152"/>
      <c r="T19" s="152"/>
      <c r="U19" s="8"/>
      <c r="V19" s="8"/>
      <c r="W19" s="8"/>
      <c r="X19" s="8"/>
      <c r="Y19" s="8"/>
      <c r="Z19" s="8"/>
      <c r="AA19" s="8"/>
    </row>
    <row r="20" spans="1:27" x14ac:dyDescent="0.25">
      <c r="A20" s="30"/>
      <c r="B20" s="156"/>
      <c r="C20" s="118"/>
      <c r="D20" s="118"/>
      <c r="E20" s="30"/>
      <c r="F20" s="30"/>
      <c r="G20" s="30"/>
      <c r="H20" s="30"/>
      <c r="I20" s="146" t="str">
        <f t="shared" si="2"/>
        <v/>
      </c>
      <c r="J20" s="149"/>
      <c r="K20" s="153" t="str">
        <f t="shared" si="3"/>
        <v/>
      </c>
      <c r="L20" s="149"/>
      <c r="M20" s="149"/>
      <c r="N20" s="149"/>
      <c r="O20" s="147" t="str">
        <f t="shared" si="1"/>
        <v/>
      </c>
      <c r="P20" s="150"/>
      <c r="Q20" s="151"/>
      <c r="R20" s="151"/>
      <c r="S20" s="152"/>
      <c r="T20" s="152"/>
      <c r="U20" s="8"/>
      <c r="V20" s="8"/>
      <c r="W20" s="8"/>
      <c r="X20" s="8"/>
      <c r="Y20" s="8"/>
      <c r="Z20" s="8"/>
      <c r="AA20" s="8"/>
    </row>
    <row r="21" spans="1:27" x14ac:dyDescent="0.25">
      <c r="A21" s="453"/>
      <c r="B21" s="453"/>
      <c r="C21" s="453"/>
      <c r="D21" s="453"/>
      <c r="E21" s="453"/>
      <c r="F21" s="453"/>
      <c r="G21" s="30"/>
      <c r="H21" s="30"/>
      <c r="I21" s="146" t="str">
        <f t="shared" si="2"/>
        <v/>
      </c>
      <c r="J21" s="149"/>
      <c r="K21" s="153" t="str">
        <f t="shared" si="3"/>
        <v/>
      </c>
      <c r="L21" s="149"/>
      <c r="M21" s="149"/>
      <c r="N21" s="149"/>
      <c r="O21" s="147" t="str">
        <f t="shared" si="1"/>
        <v/>
      </c>
      <c r="P21" s="150"/>
      <c r="Q21" s="151"/>
      <c r="R21" s="151"/>
      <c r="S21" s="152"/>
      <c r="T21" s="152"/>
      <c r="U21" s="8"/>
      <c r="V21" s="8"/>
      <c r="W21" s="8"/>
      <c r="X21" s="8"/>
      <c r="Y21" s="8"/>
      <c r="Z21" s="8"/>
      <c r="AA21" s="8"/>
    </row>
    <row r="22" spans="1:27" ht="16.8" x14ac:dyDescent="0.25">
      <c r="A22" s="136" t="s">
        <v>1</v>
      </c>
      <c r="B22" s="157">
        <v>2.6</v>
      </c>
      <c r="C22" s="31" t="s">
        <v>163</v>
      </c>
      <c r="D22" s="31"/>
      <c r="E22" s="31"/>
      <c r="F22" s="31"/>
      <c r="G22" s="30"/>
      <c r="H22" s="30"/>
      <c r="I22" s="146" t="str">
        <f t="shared" si="2"/>
        <v/>
      </c>
      <c r="J22" s="149"/>
      <c r="K22" s="153" t="str">
        <f t="shared" si="3"/>
        <v/>
      </c>
      <c r="L22" s="149"/>
      <c r="M22" s="149"/>
      <c r="N22" s="149"/>
      <c r="O22" s="147" t="str">
        <f t="shared" si="1"/>
        <v/>
      </c>
      <c r="P22" s="150"/>
      <c r="Q22" s="151"/>
      <c r="R22" s="151"/>
      <c r="S22" s="152"/>
      <c r="T22" s="152"/>
      <c r="U22" s="8"/>
      <c r="V22" s="8"/>
      <c r="W22" s="8"/>
      <c r="X22" s="8"/>
      <c r="Y22" s="8"/>
      <c r="Z22" s="8"/>
      <c r="AA22" s="8"/>
    </row>
    <row r="23" spans="1:27" ht="16.8" x14ac:dyDescent="0.25">
      <c r="A23" s="136" t="s">
        <v>2</v>
      </c>
      <c r="B23" s="157">
        <v>1.1000000000000001</v>
      </c>
      <c r="C23" s="454" t="s">
        <v>116</v>
      </c>
      <c r="D23" s="454"/>
      <c r="E23" s="454"/>
      <c r="F23" s="454"/>
      <c r="G23" s="30"/>
      <c r="H23" s="30"/>
      <c r="I23" s="146" t="str">
        <f t="shared" si="2"/>
        <v/>
      </c>
      <c r="J23" s="149"/>
      <c r="K23" s="153" t="str">
        <f t="shared" si="3"/>
        <v/>
      </c>
      <c r="L23" s="149"/>
      <c r="M23" s="149"/>
      <c r="N23" s="149"/>
      <c r="O23" s="147" t="str">
        <f t="shared" si="1"/>
        <v/>
      </c>
      <c r="P23" s="150"/>
      <c r="Q23" s="151"/>
      <c r="R23" s="151"/>
      <c r="S23" s="152"/>
      <c r="T23" s="152"/>
      <c r="U23" s="8"/>
      <c r="V23" s="8"/>
      <c r="W23" s="8"/>
      <c r="X23" s="8"/>
      <c r="Y23" s="8"/>
      <c r="Z23" s="8"/>
      <c r="AA23" s="8"/>
    </row>
    <row r="24" spans="1:27" ht="16.8" x14ac:dyDescent="0.25">
      <c r="A24" s="136" t="s">
        <v>3</v>
      </c>
      <c r="B24" s="158">
        <v>6.9999999999999999E-4</v>
      </c>
      <c r="C24" s="454" t="s">
        <v>116</v>
      </c>
      <c r="D24" s="454"/>
      <c r="E24" s="454"/>
      <c r="F24" s="454"/>
      <c r="G24" s="30"/>
      <c r="H24" s="30"/>
      <c r="I24" s="146" t="str">
        <f t="shared" si="2"/>
        <v/>
      </c>
      <c r="J24" s="149"/>
      <c r="K24" s="153" t="str">
        <f t="shared" si="3"/>
        <v/>
      </c>
      <c r="L24" s="149"/>
      <c r="M24" s="149"/>
      <c r="N24" s="149"/>
      <c r="O24" s="147" t="str">
        <f t="shared" si="1"/>
        <v/>
      </c>
      <c r="P24" s="150"/>
      <c r="Q24" s="151"/>
      <c r="R24" s="151"/>
      <c r="S24" s="152"/>
      <c r="T24" s="152"/>
      <c r="U24" s="8"/>
      <c r="V24" s="8"/>
      <c r="W24" s="8"/>
      <c r="X24" s="8"/>
      <c r="Y24" s="8"/>
      <c r="Z24" s="8"/>
      <c r="AA24" s="8"/>
    </row>
    <row r="25" spans="1:27" ht="16.8" x14ac:dyDescent="0.25">
      <c r="A25" s="136" t="s">
        <v>4</v>
      </c>
      <c r="B25" s="157">
        <v>0</v>
      </c>
      <c r="C25" s="454" t="s">
        <v>164</v>
      </c>
      <c r="D25" s="454"/>
      <c r="E25" s="454"/>
      <c r="F25" s="454"/>
      <c r="G25" s="30"/>
      <c r="H25" s="30"/>
      <c r="I25" s="146" t="str">
        <f t="shared" si="2"/>
        <v/>
      </c>
      <c r="J25" s="159"/>
      <c r="K25" s="153" t="str">
        <f t="shared" si="3"/>
        <v/>
      </c>
      <c r="L25" s="159"/>
      <c r="M25" s="159"/>
      <c r="N25" s="159"/>
      <c r="O25" s="147" t="str">
        <f t="shared" si="1"/>
        <v/>
      </c>
      <c r="P25" s="150"/>
      <c r="Q25" s="141"/>
      <c r="R25" s="141"/>
      <c r="S25" s="12"/>
      <c r="T25" s="152"/>
      <c r="U25" s="8"/>
      <c r="V25" s="8"/>
      <c r="W25" s="8"/>
      <c r="X25" s="8"/>
      <c r="Y25" s="8"/>
      <c r="Z25" s="8"/>
      <c r="AA25" s="8"/>
    </row>
    <row r="26" spans="1:27" ht="15.6" x14ac:dyDescent="0.25">
      <c r="A26" s="136"/>
      <c r="B26" s="160"/>
      <c r="C26" s="454"/>
      <c r="D26" s="454"/>
      <c r="E26" s="454"/>
      <c r="F26" s="454"/>
      <c r="G26" s="30"/>
      <c r="H26" s="30"/>
      <c r="I26" s="161" t="s">
        <v>222</v>
      </c>
      <c r="J26" s="162"/>
      <c r="K26" s="163"/>
      <c r="L26" s="163"/>
      <c r="M26" s="163"/>
      <c r="N26" s="163"/>
      <c r="O26" s="163"/>
      <c r="P26" s="118"/>
      <c r="Q26" s="30"/>
      <c r="R26" s="30"/>
      <c r="S26" s="8"/>
      <c r="T26" s="8"/>
      <c r="U26" s="8"/>
      <c r="V26" s="8"/>
      <c r="W26" s="8"/>
      <c r="X26" s="8"/>
      <c r="Y26" s="8"/>
      <c r="Z26" s="8"/>
      <c r="AA26" s="8"/>
    </row>
    <row r="27" spans="1:27" x14ac:dyDescent="0.25">
      <c r="A27" s="30"/>
      <c r="B27" s="30"/>
      <c r="C27" s="30"/>
      <c r="D27" s="30"/>
      <c r="E27" s="30"/>
      <c r="F27" s="30"/>
      <c r="G27" s="30"/>
      <c r="H27" s="30"/>
      <c r="I27" s="30"/>
      <c r="J27" s="30"/>
      <c r="K27" s="30"/>
      <c r="L27" s="30"/>
      <c r="M27" s="30"/>
      <c r="N27" s="30"/>
      <c r="O27" s="30"/>
      <c r="P27" s="30"/>
      <c r="Q27" s="30"/>
      <c r="R27" s="164"/>
      <c r="S27" s="8"/>
      <c r="T27" s="8"/>
      <c r="U27" s="8"/>
      <c r="V27" s="8"/>
      <c r="W27" s="8"/>
      <c r="X27" s="8"/>
      <c r="Y27" s="8"/>
      <c r="Z27" s="8"/>
      <c r="AA27" s="8"/>
    </row>
    <row r="28" spans="1:27" x14ac:dyDescent="0.25">
      <c r="A28" s="30"/>
      <c r="B28" s="30"/>
      <c r="C28" s="30"/>
      <c r="D28" s="30"/>
      <c r="E28" s="30"/>
      <c r="F28" s="30"/>
      <c r="G28" s="30"/>
      <c r="H28" s="30"/>
      <c r="I28" s="30"/>
      <c r="J28" s="30"/>
      <c r="K28" s="30"/>
      <c r="L28" s="30"/>
      <c r="M28" s="30"/>
      <c r="N28" s="30"/>
      <c r="O28" s="30"/>
      <c r="P28" s="30"/>
      <c r="Q28" s="30"/>
      <c r="R28" s="30"/>
      <c r="S28" s="8"/>
      <c r="T28" s="8"/>
      <c r="U28" s="8"/>
      <c r="V28" s="8"/>
      <c r="W28" s="8"/>
      <c r="X28" s="8"/>
      <c r="Y28" s="8"/>
      <c r="Z28" s="8"/>
      <c r="AA28" s="8"/>
    </row>
    <row r="29" spans="1:27" x14ac:dyDescent="0.25">
      <c r="A29" s="30"/>
      <c r="B29" s="165"/>
      <c r="C29" s="165"/>
      <c r="D29" s="166" t="s">
        <v>165</v>
      </c>
      <c r="E29" s="450"/>
      <c r="F29" s="450"/>
      <c r="G29" s="450"/>
      <c r="H29" s="30"/>
      <c r="I29" s="30"/>
      <c r="J29" s="30"/>
      <c r="K29" s="30"/>
      <c r="L29" s="30"/>
      <c r="M29" s="30"/>
      <c r="N29" s="30"/>
      <c r="O29" s="30"/>
      <c r="P29" s="30"/>
      <c r="Q29" s="30"/>
      <c r="R29" s="30"/>
      <c r="S29" s="8"/>
      <c r="T29" s="8"/>
      <c r="U29" s="8"/>
      <c r="V29" s="8"/>
      <c r="W29" s="8"/>
      <c r="X29" s="8"/>
      <c r="Y29" s="8"/>
      <c r="Z29" s="8"/>
      <c r="AA29" s="8"/>
    </row>
    <row r="30" spans="1:27" ht="16.8" x14ac:dyDescent="0.25">
      <c r="A30" s="30"/>
      <c r="B30" s="167" t="s">
        <v>166</v>
      </c>
      <c r="C30" s="168">
        <f>MAX(G56:G329)</f>
        <v>5006.8074440098371</v>
      </c>
      <c r="D30" s="169" t="s">
        <v>167</v>
      </c>
      <c r="E30" s="170" t="s">
        <v>168</v>
      </c>
      <c r="F30" s="171"/>
      <c r="G30" s="172"/>
      <c r="H30" s="30"/>
      <c r="I30" s="30"/>
      <c r="J30" s="30"/>
      <c r="K30" s="30"/>
      <c r="L30" s="30"/>
      <c r="M30" s="30"/>
      <c r="N30" s="30"/>
      <c r="O30" s="30"/>
      <c r="P30" s="30"/>
      <c r="Q30" s="30"/>
      <c r="R30" s="30"/>
      <c r="S30" s="8"/>
      <c r="T30" s="8"/>
      <c r="U30" s="8"/>
      <c r="V30" s="8"/>
      <c r="W30" s="8"/>
      <c r="X30" s="8"/>
      <c r="Y30" s="8"/>
      <c r="Z30" s="8"/>
      <c r="AA30" s="8"/>
    </row>
    <row r="31" spans="1:27" ht="16.8" x14ac:dyDescent="0.25">
      <c r="A31" s="30"/>
      <c r="B31" s="173" t="s">
        <v>169</v>
      </c>
      <c r="C31" s="174">
        <f>INDEX(AJ62:AJ208,MATCH(MAX(G62:G208),G62:G208,0))</f>
        <v>12.152459051180681</v>
      </c>
      <c r="D31" s="175" t="s">
        <v>113</v>
      </c>
      <c r="E31" s="176" t="s">
        <v>170</v>
      </c>
      <c r="F31" s="177"/>
      <c r="G31" s="178"/>
      <c r="H31" s="30"/>
      <c r="I31" s="30"/>
      <c r="J31" s="30"/>
      <c r="K31" s="30"/>
      <c r="L31" s="30"/>
      <c r="M31" s="30"/>
      <c r="N31" s="30"/>
      <c r="O31" s="30"/>
      <c r="P31" s="30"/>
      <c r="Q31" s="30"/>
      <c r="R31" s="30"/>
      <c r="S31" s="8"/>
      <c r="T31" s="8"/>
      <c r="U31" s="8"/>
      <c r="V31" s="8"/>
      <c r="W31" s="8"/>
      <c r="X31" s="8"/>
      <c r="Y31" s="8"/>
      <c r="Z31" s="8"/>
      <c r="AA31" s="8"/>
    </row>
    <row r="32" spans="1:27" x14ac:dyDescent="0.25">
      <c r="A32" s="30"/>
      <c r="B32" s="73" t="s">
        <v>131</v>
      </c>
      <c r="C32" s="126" t="e">
        <f>IF(Calculation!H13&gt;0,err(Calculation!H13,B8,B11,B12),"")</f>
        <v>#VALUE!</v>
      </c>
      <c r="D32" s="127"/>
      <c r="E32" s="128" t="s">
        <v>135</v>
      </c>
      <c r="F32" s="129"/>
      <c r="G32" s="130"/>
      <c r="H32" s="30"/>
      <c r="I32" s="30"/>
      <c r="J32" s="30"/>
      <c r="K32" s="30"/>
      <c r="L32" s="30"/>
      <c r="M32" s="30"/>
      <c r="N32" s="30"/>
      <c r="O32" s="30"/>
      <c r="P32" s="30"/>
      <c r="Q32" s="30"/>
      <c r="R32" s="30"/>
      <c r="S32" s="8"/>
      <c r="T32" s="8"/>
      <c r="U32" s="8"/>
      <c r="V32" s="8"/>
      <c r="W32" s="8"/>
      <c r="X32" s="8"/>
      <c r="Y32" s="8"/>
      <c r="Z32" s="8"/>
      <c r="AA32" s="8"/>
    </row>
    <row r="33" spans="1:27" x14ac:dyDescent="0.25">
      <c r="A33" s="30"/>
      <c r="B33" s="30"/>
      <c r="C33" s="30"/>
      <c r="D33" s="30"/>
      <c r="E33" s="30"/>
      <c r="F33" s="30"/>
      <c r="G33" s="30"/>
      <c r="H33" s="30"/>
      <c r="I33" s="30"/>
      <c r="J33" s="30"/>
      <c r="K33" s="30"/>
      <c r="L33" s="30"/>
      <c r="M33" s="30"/>
      <c r="N33" s="30"/>
      <c r="O33" s="30"/>
      <c r="P33" s="30"/>
      <c r="Q33" s="30"/>
      <c r="R33" s="30"/>
      <c r="S33" s="8"/>
      <c r="T33" s="8"/>
      <c r="U33" s="8"/>
      <c r="V33" s="8"/>
      <c r="W33" s="8"/>
      <c r="X33" s="8"/>
      <c r="Y33" s="8"/>
      <c r="Z33" s="8"/>
      <c r="AA33" s="8"/>
    </row>
    <row r="34" spans="1:27" x14ac:dyDescent="0.25">
      <c r="A34" s="30"/>
      <c r="B34" s="30"/>
      <c r="C34" s="30"/>
      <c r="D34" s="30"/>
      <c r="E34" s="30"/>
      <c r="F34" s="30"/>
      <c r="G34" s="30"/>
      <c r="H34" s="30"/>
      <c r="I34" s="30"/>
      <c r="J34" s="30"/>
      <c r="K34" s="30"/>
      <c r="L34" s="30"/>
      <c r="M34" s="30"/>
      <c r="N34" s="30"/>
      <c r="O34" s="30"/>
      <c r="P34" s="30"/>
      <c r="Q34" s="30"/>
      <c r="R34" s="30"/>
      <c r="S34" s="8"/>
      <c r="T34" s="8"/>
      <c r="U34" s="8"/>
      <c r="V34" s="8"/>
      <c r="W34" s="8"/>
      <c r="X34" s="8"/>
      <c r="Y34" s="8"/>
      <c r="Z34" s="8"/>
      <c r="AA34" s="8"/>
    </row>
    <row r="35" spans="1:27" x14ac:dyDescent="0.25">
      <c r="A35" s="30"/>
      <c r="B35" s="30"/>
      <c r="C35" s="30"/>
      <c r="D35" s="30"/>
      <c r="E35" s="30"/>
      <c r="F35" s="30"/>
      <c r="G35" s="30"/>
      <c r="H35" s="30"/>
      <c r="I35" s="30"/>
      <c r="J35" s="30"/>
      <c r="K35" s="30"/>
      <c r="L35" s="30"/>
      <c r="M35" s="30"/>
      <c r="N35" s="30"/>
      <c r="O35" s="30"/>
      <c r="P35" s="30"/>
      <c r="Q35" s="30"/>
      <c r="R35" s="30"/>
      <c r="S35" s="8"/>
      <c r="T35" s="8"/>
      <c r="U35" s="8"/>
      <c r="V35" s="8"/>
      <c r="W35" s="8"/>
      <c r="X35" s="8"/>
      <c r="Y35" s="8"/>
      <c r="Z35" s="8"/>
      <c r="AA35" s="8"/>
    </row>
    <row r="36" spans="1:27" x14ac:dyDescent="0.25">
      <c r="A36" s="30"/>
      <c r="B36" s="30"/>
      <c r="C36" s="30"/>
      <c r="D36" s="30"/>
      <c r="E36" s="30"/>
      <c r="F36" s="30"/>
      <c r="G36" s="30"/>
      <c r="H36" s="30"/>
      <c r="I36" s="30"/>
      <c r="J36" s="30"/>
      <c r="K36" s="30"/>
      <c r="L36" s="30"/>
      <c r="M36" s="30"/>
      <c r="N36" s="30"/>
      <c r="O36" s="30"/>
      <c r="P36" s="30"/>
      <c r="Q36" s="30"/>
      <c r="R36" s="30"/>
      <c r="S36" s="8"/>
      <c r="T36" s="8"/>
      <c r="U36" s="8"/>
      <c r="V36" s="8"/>
      <c r="W36" s="8"/>
      <c r="X36" s="8"/>
      <c r="Y36" s="8"/>
      <c r="Z36" s="8"/>
      <c r="AA36" s="8"/>
    </row>
    <row r="37" spans="1:27" x14ac:dyDescent="0.25">
      <c r="A37" s="30"/>
      <c r="B37" s="30"/>
      <c r="C37" s="30"/>
      <c r="D37" s="30"/>
      <c r="E37" s="30"/>
      <c r="F37" s="30"/>
      <c r="G37" s="30"/>
      <c r="H37" s="30"/>
      <c r="I37" s="30"/>
      <c r="J37" s="30"/>
      <c r="K37" s="30"/>
      <c r="L37" s="30"/>
      <c r="M37" s="30"/>
      <c r="N37" s="30"/>
      <c r="O37" s="30"/>
      <c r="P37" s="30"/>
      <c r="Q37" s="30"/>
      <c r="R37" s="30"/>
      <c r="S37" s="8"/>
      <c r="T37" s="8"/>
      <c r="U37" s="8"/>
      <c r="V37" s="8"/>
      <c r="W37" s="8"/>
      <c r="X37" s="8"/>
      <c r="Y37" s="8"/>
      <c r="Z37" s="8"/>
      <c r="AA37" s="8"/>
    </row>
    <row r="38" spans="1:27" x14ac:dyDescent="0.25">
      <c r="A38" s="30"/>
      <c r="B38" s="30"/>
      <c r="C38" s="30"/>
      <c r="D38" s="30"/>
      <c r="E38" s="30"/>
      <c r="F38" s="30"/>
      <c r="G38" s="30"/>
      <c r="H38" s="30"/>
      <c r="I38" s="30"/>
      <c r="J38" s="30"/>
      <c r="K38" s="30"/>
      <c r="L38" s="30"/>
      <c r="M38" s="30"/>
      <c r="N38" s="30"/>
      <c r="O38" s="30"/>
      <c r="P38" s="30"/>
      <c r="Q38" s="30"/>
      <c r="R38" s="30"/>
      <c r="S38" s="8"/>
      <c r="T38" s="8"/>
      <c r="U38" s="8"/>
      <c r="V38" s="8"/>
      <c r="W38" s="8"/>
      <c r="X38" s="8"/>
      <c r="Y38" s="8"/>
      <c r="Z38" s="8"/>
      <c r="AA38" s="8"/>
    </row>
    <row r="39" spans="1:27" x14ac:dyDescent="0.25">
      <c r="A39" s="30"/>
      <c r="B39" s="30"/>
      <c r="C39" s="30"/>
      <c r="D39" s="30"/>
      <c r="E39" s="30"/>
      <c r="F39" s="30"/>
      <c r="G39" s="30"/>
      <c r="H39" s="30"/>
      <c r="I39" s="30"/>
      <c r="J39" s="30"/>
      <c r="K39" s="30"/>
      <c r="L39" s="30"/>
      <c r="M39" s="30"/>
      <c r="N39" s="30"/>
      <c r="O39" s="30"/>
      <c r="P39" s="30"/>
      <c r="Q39" s="30"/>
      <c r="R39" s="30"/>
      <c r="S39" s="8"/>
      <c r="T39" s="8"/>
      <c r="U39" s="8"/>
      <c r="V39" s="8"/>
      <c r="W39" s="8"/>
      <c r="X39" s="8"/>
      <c r="Y39" s="8"/>
      <c r="Z39" s="8"/>
      <c r="AA39" s="8"/>
    </row>
    <row r="40" spans="1:27" x14ac:dyDescent="0.25">
      <c r="A40" s="30"/>
      <c r="B40" s="30"/>
      <c r="C40" s="30"/>
      <c r="D40" s="30"/>
      <c r="E40" s="30"/>
      <c r="F40" s="30"/>
      <c r="G40" s="30"/>
      <c r="H40" s="30"/>
      <c r="I40" s="30"/>
      <c r="J40" s="30"/>
      <c r="K40" s="30"/>
      <c r="L40" s="30"/>
      <c r="M40" s="30"/>
      <c r="N40" s="30"/>
      <c r="O40" s="30"/>
      <c r="P40" s="30"/>
      <c r="Q40" s="30"/>
      <c r="R40" s="30"/>
      <c r="S40" s="8"/>
      <c r="T40" s="8"/>
      <c r="U40" s="8"/>
      <c r="V40" s="8"/>
      <c r="W40" s="8"/>
      <c r="X40" s="8"/>
      <c r="Y40" s="8"/>
      <c r="Z40" s="8"/>
      <c r="AA40" s="8"/>
    </row>
    <row r="41" spans="1:27" x14ac:dyDescent="0.25">
      <c r="A41" s="30"/>
      <c r="B41" s="30"/>
      <c r="C41" s="30"/>
      <c r="D41" s="30"/>
      <c r="E41" s="30"/>
      <c r="F41" s="30"/>
      <c r="G41" s="30"/>
      <c r="H41" s="30"/>
      <c r="I41" s="30"/>
      <c r="J41" s="30"/>
      <c r="K41" s="30"/>
      <c r="L41" s="30"/>
      <c r="M41" s="30"/>
      <c r="N41" s="30"/>
      <c r="O41" s="30"/>
      <c r="P41" s="30"/>
      <c r="Q41" s="30"/>
      <c r="R41" s="30"/>
      <c r="S41" s="8"/>
      <c r="T41" s="8"/>
      <c r="U41" s="8"/>
      <c r="V41" s="8"/>
      <c r="W41" s="8"/>
      <c r="X41" s="8"/>
      <c r="Y41" s="8"/>
      <c r="Z41" s="8"/>
      <c r="AA41" s="8"/>
    </row>
    <row r="42" spans="1:27" x14ac:dyDescent="0.25">
      <c r="A42" s="30"/>
      <c r="B42" s="30"/>
      <c r="C42" s="30"/>
      <c r="D42" s="30"/>
      <c r="E42" s="30"/>
      <c r="F42" s="30"/>
      <c r="G42" s="30"/>
      <c r="H42" s="30"/>
      <c r="I42" s="30"/>
      <c r="J42" s="30"/>
      <c r="K42" s="30"/>
      <c r="L42" s="30"/>
      <c r="M42" s="30"/>
      <c r="N42" s="30"/>
      <c r="O42" s="30"/>
      <c r="P42" s="30"/>
      <c r="Q42" s="30"/>
      <c r="R42" s="30"/>
      <c r="S42" s="8"/>
      <c r="T42" s="8"/>
      <c r="U42" s="8"/>
      <c r="V42" s="8"/>
      <c r="W42" s="8"/>
      <c r="X42" s="8"/>
      <c r="Y42" s="8"/>
      <c r="Z42" s="8"/>
      <c r="AA42" s="8"/>
    </row>
    <row r="43" spans="1:27" x14ac:dyDescent="0.25">
      <c r="A43" s="30"/>
      <c r="B43" s="30"/>
      <c r="C43" s="30"/>
      <c r="D43" s="30"/>
      <c r="E43" s="30"/>
      <c r="F43" s="30"/>
      <c r="G43" s="30"/>
      <c r="H43" s="30"/>
      <c r="I43" s="30"/>
      <c r="J43" s="30"/>
      <c r="K43" s="30"/>
      <c r="L43" s="30"/>
      <c r="M43" s="30"/>
      <c r="N43" s="30"/>
      <c r="O43" s="30"/>
      <c r="P43" s="30"/>
      <c r="Q43" s="30"/>
      <c r="R43" s="30"/>
      <c r="S43" s="8"/>
      <c r="T43" s="8"/>
      <c r="U43" s="8"/>
      <c r="V43" s="8"/>
      <c r="W43" s="8"/>
      <c r="X43" s="8"/>
      <c r="Y43" s="8"/>
      <c r="Z43" s="8"/>
      <c r="AA43" s="8"/>
    </row>
    <row r="44" spans="1:27" x14ac:dyDescent="0.25">
      <c r="A44" s="30"/>
      <c r="B44" s="30"/>
      <c r="C44" s="30"/>
      <c r="D44" s="30"/>
      <c r="E44" s="30"/>
      <c r="F44" s="30"/>
      <c r="G44" s="30"/>
      <c r="H44" s="30"/>
      <c r="I44" s="30"/>
      <c r="J44" s="30"/>
      <c r="K44" s="30"/>
      <c r="L44" s="30"/>
      <c r="M44" s="30"/>
      <c r="N44" s="30"/>
      <c r="O44" s="30"/>
      <c r="P44" s="30"/>
      <c r="Q44" s="30"/>
      <c r="R44" s="30"/>
      <c r="S44" s="8"/>
      <c r="T44" s="8"/>
      <c r="U44" s="8"/>
      <c r="V44" s="8"/>
      <c r="W44" s="8"/>
      <c r="X44" s="8"/>
      <c r="Y44" s="8"/>
      <c r="Z44" s="8"/>
      <c r="AA44" s="8"/>
    </row>
    <row r="45" spans="1:27" x14ac:dyDescent="0.25">
      <c r="A45" s="30"/>
      <c r="B45" s="30"/>
      <c r="C45" s="30"/>
      <c r="D45" s="30"/>
      <c r="E45" s="30"/>
      <c r="F45" s="30"/>
      <c r="G45" s="30"/>
      <c r="H45" s="30"/>
      <c r="I45" s="30"/>
      <c r="J45" s="30"/>
      <c r="K45" s="30"/>
      <c r="L45" s="30"/>
      <c r="M45" s="30"/>
      <c r="N45" s="30"/>
      <c r="O45" s="30"/>
      <c r="P45" s="30"/>
      <c r="Q45" s="30"/>
      <c r="R45" s="30"/>
      <c r="S45" s="8"/>
      <c r="T45" s="8"/>
      <c r="U45" s="8"/>
      <c r="V45" s="8"/>
      <c r="W45" s="8"/>
      <c r="X45" s="8"/>
      <c r="Y45" s="8"/>
      <c r="Z45" s="8"/>
      <c r="AA45" s="8"/>
    </row>
    <row r="46" spans="1:27" x14ac:dyDescent="0.25">
      <c r="A46" s="30"/>
      <c r="B46" s="30"/>
      <c r="C46" s="30"/>
      <c r="D46" s="30"/>
      <c r="E46" s="30"/>
      <c r="F46" s="30"/>
      <c r="G46" s="30"/>
      <c r="H46" s="30"/>
      <c r="I46" s="30"/>
      <c r="J46" s="30"/>
      <c r="K46" s="30"/>
      <c r="L46" s="30"/>
      <c r="M46" s="30"/>
      <c r="N46" s="30"/>
      <c r="O46" s="30"/>
      <c r="P46" s="30"/>
      <c r="Q46" s="30"/>
      <c r="R46" s="30"/>
      <c r="S46" s="8"/>
      <c r="T46" s="8"/>
      <c r="U46" s="8"/>
      <c r="V46" s="8"/>
      <c r="W46" s="8"/>
      <c r="X46" s="8"/>
      <c r="Y46" s="8"/>
      <c r="Z46" s="8"/>
      <c r="AA46" s="8"/>
    </row>
    <row r="47" spans="1:27" x14ac:dyDescent="0.25">
      <c r="A47" s="30"/>
      <c r="B47" s="30"/>
      <c r="C47" s="30"/>
      <c r="D47" s="30"/>
      <c r="E47" s="30"/>
      <c r="F47" s="30"/>
      <c r="G47" s="30"/>
      <c r="H47" s="30"/>
      <c r="I47" s="30"/>
      <c r="J47" s="30"/>
      <c r="K47" s="30"/>
      <c r="L47" s="30"/>
      <c r="M47" s="30"/>
      <c r="N47" s="30"/>
      <c r="O47" s="30"/>
      <c r="P47" s="30"/>
      <c r="Q47" s="30"/>
      <c r="R47" s="30"/>
      <c r="S47" s="8"/>
      <c r="T47" s="8"/>
      <c r="U47" s="8"/>
      <c r="V47" s="8"/>
      <c r="W47" s="8"/>
      <c r="X47" s="8"/>
      <c r="Y47" s="8"/>
      <c r="Z47" s="8"/>
      <c r="AA47" s="8"/>
    </row>
    <row r="48" spans="1:27" x14ac:dyDescent="0.25">
      <c r="A48" s="30"/>
      <c r="B48" s="30"/>
      <c r="C48" s="30"/>
      <c r="D48" s="30" t="s">
        <v>171</v>
      </c>
      <c r="E48" s="30"/>
      <c r="F48" s="30"/>
      <c r="G48" s="30"/>
      <c r="H48" s="30"/>
      <c r="I48" s="30"/>
      <c r="J48" s="30"/>
      <c r="K48" s="30"/>
      <c r="L48" s="30" t="s">
        <v>172</v>
      </c>
      <c r="M48" s="30"/>
      <c r="N48" s="30"/>
      <c r="O48" s="30"/>
      <c r="P48" s="30"/>
      <c r="Q48" s="30"/>
      <c r="R48" s="30"/>
      <c r="S48" s="8"/>
      <c r="T48" s="8"/>
      <c r="U48" s="8"/>
      <c r="V48" s="8"/>
      <c r="W48" s="8"/>
      <c r="X48" s="8"/>
      <c r="Y48" s="8"/>
      <c r="Z48" s="8"/>
      <c r="AA48" s="8"/>
    </row>
    <row r="49" spans="1:52" ht="15" thickBot="1" x14ac:dyDescent="0.3">
      <c r="A49" s="30"/>
      <c r="B49" s="30"/>
      <c r="C49" s="30"/>
      <c r="D49" s="30"/>
      <c r="E49" s="30"/>
      <c r="F49" s="30"/>
      <c r="G49" s="30"/>
      <c r="H49" s="30"/>
      <c r="I49" s="30"/>
      <c r="J49" s="30"/>
      <c r="K49" s="30"/>
      <c r="L49" s="30"/>
      <c r="M49" s="30"/>
      <c r="N49" s="30"/>
      <c r="O49" s="30"/>
      <c r="P49" s="30"/>
      <c r="Q49" s="30"/>
      <c r="R49" s="30"/>
      <c r="S49" s="8"/>
      <c r="T49" s="8"/>
      <c r="U49" s="8"/>
      <c r="V49" s="8"/>
      <c r="W49" s="8"/>
      <c r="X49" s="8"/>
      <c r="Y49" s="8"/>
      <c r="Z49" s="8"/>
      <c r="AA49" s="8"/>
    </row>
    <row r="50" spans="1:52" x14ac:dyDescent="0.25">
      <c r="A50" s="179"/>
      <c r="B50" s="180"/>
      <c r="C50" s="180"/>
      <c r="D50" s="180"/>
      <c r="E50" s="180"/>
      <c r="F50" s="180"/>
      <c r="G50" s="180"/>
      <c r="H50" s="180"/>
      <c r="I50" s="180"/>
      <c r="J50" s="180"/>
      <c r="K50" s="180" t="s">
        <v>173</v>
      </c>
      <c r="L50" s="180">
        <v>30</v>
      </c>
      <c r="M50" s="180"/>
      <c r="N50" s="180"/>
      <c r="O50" s="180"/>
      <c r="P50" s="180"/>
      <c r="Q50" s="181"/>
      <c r="R50" s="181"/>
      <c r="S50" s="181"/>
      <c r="T50" s="181"/>
      <c r="U50" s="181"/>
      <c r="V50" s="181"/>
      <c r="W50" s="181"/>
      <c r="X50" s="181"/>
      <c r="Y50" s="182"/>
      <c r="Z50" s="8"/>
      <c r="AA50" s="8"/>
    </row>
    <row r="51" spans="1:52" x14ac:dyDescent="0.25">
      <c r="A51" s="183"/>
      <c r="B51" s="184" t="s">
        <v>174</v>
      </c>
      <c r="C51" s="184">
        <f>B6</f>
        <v>740</v>
      </c>
      <c r="D51" s="185"/>
      <c r="E51" s="184" t="s">
        <v>175</v>
      </c>
      <c r="F51" s="186">
        <f>B8</f>
        <v>700</v>
      </c>
      <c r="G51" s="186" t="s">
        <v>176</v>
      </c>
      <c r="H51" s="186">
        <v>742.5</v>
      </c>
      <c r="I51" s="186"/>
      <c r="J51" s="187"/>
      <c r="K51" s="188" t="s">
        <v>177</v>
      </c>
      <c r="L51" s="186">
        <f>B22</f>
        <v>2.6</v>
      </c>
      <c r="M51" s="185"/>
      <c r="N51" s="185"/>
      <c r="O51" s="184" t="s">
        <v>178</v>
      </c>
      <c r="P51" s="186">
        <f>B17</f>
        <v>0.36</v>
      </c>
      <c r="Q51" s="187"/>
      <c r="R51" s="184" t="s">
        <v>179</v>
      </c>
      <c r="S51" s="186">
        <f>1-27.8*(P53-0.67)^3</f>
        <v>0.93892339999999996</v>
      </c>
      <c r="T51" s="186">
        <f>(S54*S53*C55)^2</f>
        <v>2.8341735671955877</v>
      </c>
      <c r="U51" s="34"/>
      <c r="V51" s="34"/>
      <c r="W51" s="34" t="s">
        <v>102</v>
      </c>
      <c r="X51" s="34">
        <v>5</v>
      </c>
      <c r="Y51" s="189"/>
      <c r="Z51" s="8"/>
      <c r="AA51" s="8"/>
    </row>
    <row r="52" spans="1:52" x14ac:dyDescent="0.25">
      <c r="A52" s="183"/>
      <c r="B52" s="184" t="s">
        <v>180</v>
      </c>
      <c r="C52" s="184">
        <f>K10</f>
        <v>16</v>
      </c>
      <c r="D52" s="185"/>
      <c r="E52" s="184" t="s">
        <v>56</v>
      </c>
      <c r="F52" s="187">
        <f>B11*2</f>
        <v>0.12626666666666675</v>
      </c>
      <c r="G52" s="186" t="s">
        <v>181</v>
      </c>
      <c r="H52" s="186">
        <v>704.5</v>
      </c>
      <c r="I52" s="186"/>
      <c r="J52" s="185"/>
      <c r="K52" s="188" t="s">
        <v>182</v>
      </c>
      <c r="L52" s="186">
        <f>B23</f>
        <v>1.1000000000000001</v>
      </c>
      <c r="M52" s="185"/>
      <c r="N52" s="185"/>
      <c r="O52" s="184" t="s">
        <v>183</v>
      </c>
      <c r="P52" s="186">
        <f>B18</f>
        <v>0.9</v>
      </c>
      <c r="Q52" s="187"/>
      <c r="R52" s="187" t="s">
        <v>54</v>
      </c>
      <c r="S52" s="186">
        <f>P51*P52*4.427</f>
        <v>1.434348</v>
      </c>
      <c r="T52" s="187"/>
      <c r="U52" s="34"/>
      <c r="V52" s="34"/>
      <c r="W52" s="34"/>
      <c r="X52" s="34"/>
      <c r="Y52" s="189"/>
      <c r="Z52" s="8"/>
      <c r="AA52" s="8"/>
    </row>
    <row r="53" spans="1:52" x14ac:dyDescent="0.25">
      <c r="A53" s="183"/>
      <c r="B53" s="184" t="s">
        <v>184</v>
      </c>
      <c r="C53" s="186">
        <f>B7</f>
        <v>80</v>
      </c>
      <c r="D53" s="185"/>
      <c r="E53" s="184" t="s">
        <v>185</v>
      </c>
      <c r="F53" s="186">
        <f>B12</f>
        <v>1.9633333333333303</v>
      </c>
      <c r="G53" s="184"/>
      <c r="H53" s="184"/>
      <c r="I53" s="184"/>
      <c r="J53" s="185"/>
      <c r="K53" s="188" t="s">
        <v>186</v>
      </c>
      <c r="L53" s="186">
        <f>B24</f>
        <v>6.9999999999999999E-4</v>
      </c>
      <c r="M53" s="186">
        <f>1/L53</f>
        <v>1428.5714285714287</v>
      </c>
      <c r="N53" s="185"/>
      <c r="O53" s="190" t="s">
        <v>120</v>
      </c>
      <c r="P53" s="186">
        <f>B19</f>
        <v>0.8</v>
      </c>
      <c r="Q53" s="187"/>
      <c r="R53" s="184" t="s">
        <v>55</v>
      </c>
      <c r="S53" s="186">
        <f>P51*P52*S51</f>
        <v>0.30421118159999999</v>
      </c>
      <c r="T53" s="187"/>
      <c r="U53" s="34"/>
      <c r="V53" s="34"/>
      <c r="W53" s="34"/>
      <c r="X53" s="34"/>
      <c r="Y53" s="189"/>
      <c r="Z53" s="8"/>
      <c r="AA53" s="8"/>
    </row>
    <row r="54" spans="1:52" x14ac:dyDescent="0.25">
      <c r="A54" s="183"/>
      <c r="B54" s="184" t="s">
        <v>187</v>
      </c>
      <c r="C54" s="186">
        <v>9.8000000000000007</v>
      </c>
      <c r="D54" s="185"/>
      <c r="E54" s="184" t="s">
        <v>49</v>
      </c>
      <c r="F54" s="184">
        <f>B13</f>
        <v>44.000000000000028</v>
      </c>
      <c r="G54" s="184"/>
      <c r="H54" s="184"/>
      <c r="I54" s="184"/>
      <c r="J54" s="185"/>
      <c r="K54" s="188" t="s">
        <v>188</v>
      </c>
      <c r="L54" s="186">
        <f>B25</f>
        <v>0</v>
      </c>
      <c r="M54" s="185"/>
      <c r="N54" s="185"/>
      <c r="O54" s="184" t="s">
        <v>51</v>
      </c>
      <c r="P54" s="186">
        <f>B26</f>
        <v>0</v>
      </c>
      <c r="Q54" s="187"/>
      <c r="R54" s="184" t="s">
        <v>189</v>
      </c>
      <c r="S54" s="186">
        <f>1/P53</f>
        <v>1.25</v>
      </c>
      <c r="T54" s="187"/>
      <c r="U54" s="34"/>
      <c r="V54" s="34"/>
      <c r="W54" s="34"/>
      <c r="X54" s="34"/>
      <c r="Y54" s="189"/>
      <c r="Z54" s="8"/>
      <c r="AA54" s="8"/>
    </row>
    <row r="55" spans="1:52" s="8" customFormat="1" x14ac:dyDescent="0.25">
      <c r="A55" s="191"/>
      <c r="B55" s="184" t="s">
        <v>52</v>
      </c>
      <c r="C55" s="186">
        <f>SQRT(2*C54)</f>
        <v>4.4271887242357311</v>
      </c>
      <c r="D55" s="185"/>
      <c r="E55" s="187" t="s">
        <v>57</v>
      </c>
      <c r="F55" s="186">
        <v>271.67901639555089</v>
      </c>
      <c r="G55" s="186">
        <v>57.334189971293625</v>
      </c>
      <c r="H55" s="186">
        <f>F55-G55</f>
        <v>214.34482642425726</v>
      </c>
      <c r="I55" s="186"/>
      <c r="J55" s="186"/>
      <c r="K55" s="184" t="s">
        <v>133</v>
      </c>
      <c r="L55" s="186">
        <v>2.5000000000000001E-2</v>
      </c>
      <c r="M55" s="187"/>
      <c r="N55" s="187"/>
      <c r="O55" s="187"/>
      <c r="P55" s="184"/>
      <c r="Q55" s="184"/>
      <c r="R55" s="184" t="s">
        <v>11</v>
      </c>
      <c r="S55" s="186">
        <f>S53*S54</f>
        <v>0.38026397699999998</v>
      </c>
      <c r="T55" s="187"/>
      <c r="U55" s="34"/>
      <c r="V55" s="34"/>
      <c r="W55" s="34"/>
      <c r="X55" s="34"/>
      <c r="Y55" s="189"/>
    </row>
    <row r="56" spans="1:52" s="8" customFormat="1" ht="15" thickBot="1" x14ac:dyDescent="0.3">
      <c r="A56" s="192"/>
      <c r="B56" s="193"/>
      <c r="C56" s="193"/>
      <c r="D56" s="451"/>
      <c r="E56" s="451"/>
      <c r="F56" s="451"/>
      <c r="G56" s="451"/>
      <c r="H56" s="193"/>
      <c r="I56" s="193"/>
      <c r="J56" s="193"/>
      <c r="K56" s="193"/>
      <c r="L56" s="193"/>
      <c r="M56" s="193"/>
      <c r="N56" s="193"/>
      <c r="O56" s="193"/>
      <c r="P56" s="193"/>
      <c r="Q56" s="194"/>
      <c r="R56" s="194"/>
      <c r="S56" s="194"/>
      <c r="T56" s="194"/>
      <c r="U56" s="194">
        <v>-7.9</v>
      </c>
      <c r="V56" s="194"/>
      <c r="W56" s="194"/>
      <c r="X56" s="194"/>
      <c r="Y56" s="195"/>
    </row>
    <row r="57" spans="1:52" s="33" customFormat="1" ht="16.2" x14ac:dyDescent="0.25">
      <c r="A57" s="196" t="s">
        <v>190</v>
      </c>
      <c r="B57" s="197" t="s">
        <v>176</v>
      </c>
      <c r="C57" s="197" t="s">
        <v>191</v>
      </c>
      <c r="D57" s="197" t="s">
        <v>15</v>
      </c>
      <c r="E57" s="197" t="s">
        <v>114</v>
      </c>
      <c r="F57" s="197" t="s">
        <v>192</v>
      </c>
      <c r="G57" s="197" t="s">
        <v>193</v>
      </c>
      <c r="H57" s="197" t="s">
        <v>194</v>
      </c>
      <c r="I57" s="197" t="s">
        <v>113</v>
      </c>
      <c r="J57" s="198" t="s">
        <v>101</v>
      </c>
      <c r="K57" s="197" t="s">
        <v>195</v>
      </c>
      <c r="L57" s="199" t="s">
        <v>196</v>
      </c>
      <c r="M57" s="199" t="s">
        <v>197</v>
      </c>
      <c r="N57" s="199" t="s">
        <v>198</v>
      </c>
      <c r="O57" s="199" t="s">
        <v>199</v>
      </c>
      <c r="P57" s="199" t="s">
        <v>23</v>
      </c>
      <c r="Q57" s="199" t="s">
        <v>200</v>
      </c>
      <c r="R57" s="199" t="s">
        <v>201</v>
      </c>
      <c r="S57" s="199" t="s">
        <v>202</v>
      </c>
      <c r="T57" s="199" t="s">
        <v>203</v>
      </c>
      <c r="U57" s="200" t="s">
        <v>204</v>
      </c>
      <c r="V57" s="200" t="s">
        <v>205</v>
      </c>
      <c r="W57" s="200" t="s">
        <v>206</v>
      </c>
      <c r="X57" s="200" t="s">
        <v>207</v>
      </c>
      <c r="Y57" s="200" t="s">
        <v>208</v>
      </c>
      <c r="Z57" s="201" t="s">
        <v>209</v>
      </c>
      <c r="AA57" s="201" t="s">
        <v>210</v>
      </c>
      <c r="AB57" s="201" t="s">
        <v>211</v>
      </c>
      <c r="AC57" s="202" t="s">
        <v>212</v>
      </c>
      <c r="AD57" s="202" t="s">
        <v>213</v>
      </c>
      <c r="AE57" s="202" t="s">
        <v>214</v>
      </c>
      <c r="AF57" s="202" t="s">
        <v>181</v>
      </c>
      <c r="AG57" s="202" t="s">
        <v>215</v>
      </c>
      <c r="AH57" s="202" t="s">
        <v>196</v>
      </c>
      <c r="AI57" s="202" t="s">
        <v>216</v>
      </c>
      <c r="AJ57" s="202" t="s">
        <v>217</v>
      </c>
      <c r="AK57" s="117" t="s">
        <v>221</v>
      </c>
      <c r="AL57" s="32" t="s">
        <v>125</v>
      </c>
      <c r="AM57" s="11"/>
      <c r="AN57" s="11"/>
    </row>
    <row r="58" spans="1:52" s="34" customFormat="1" x14ac:dyDescent="0.25">
      <c r="A58" s="203" t="s">
        <v>62</v>
      </c>
      <c r="B58" s="204" t="s">
        <v>58</v>
      </c>
      <c r="C58" s="205" t="s">
        <v>58</v>
      </c>
      <c r="D58" s="205" t="s">
        <v>218</v>
      </c>
      <c r="E58" s="205" t="s">
        <v>58</v>
      </c>
      <c r="F58" s="205" t="s">
        <v>58</v>
      </c>
      <c r="G58" s="206" t="s">
        <v>59</v>
      </c>
      <c r="H58" s="205" t="s">
        <v>60</v>
      </c>
      <c r="I58" s="205" t="s">
        <v>120</v>
      </c>
      <c r="J58" s="207"/>
      <c r="K58" s="205"/>
      <c r="L58" s="208" t="s">
        <v>60</v>
      </c>
      <c r="M58" s="208" t="s">
        <v>60</v>
      </c>
      <c r="N58" s="208"/>
      <c r="O58" s="208"/>
      <c r="P58" s="208"/>
      <c r="Q58" s="208"/>
      <c r="R58" s="208"/>
      <c r="S58" s="209"/>
      <c r="T58" s="209"/>
      <c r="U58" s="210"/>
      <c r="V58" s="210"/>
      <c r="W58" s="211"/>
      <c r="X58" s="210"/>
      <c r="Y58" s="210"/>
      <c r="Z58" s="210"/>
      <c r="AA58" s="210"/>
      <c r="AB58" s="210"/>
      <c r="AC58" s="12"/>
      <c r="AD58" s="12"/>
      <c r="AE58" s="12"/>
      <c r="AF58" s="12"/>
      <c r="AG58" s="12"/>
      <c r="AH58" s="12"/>
      <c r="AI58" s="12"/>
      <c r="AJ58" s="12"/>
      <c r="AK58" s="12"/>
      <c r="AL58" s="237"/>
      <c r="AM58" s="12"/>
      <c r="AN58" s="12"/>
      <c r="AO58" s="8"/>
      <c r="AP58" s="8"/>
      <c r="AQ58" s="8"/>
      <c r="AR58" s="8"/>
      <c r="AS58" s="8"/>
      <c r="AT58" s="8"/>
      <c r="AU58" s="8"/>
      <c r="AV58" s="8"/>
      <c r="AW58" s="8"/>
      <c r="AX58" s="8"/>
      <c r="AY58" s="8"/>
      <c r="AZ58" s="8"/>
    </row>
    <row r="59" spans="1:52" s="34" customFormat="1" ht="32.25" customHeight="1" thickBot="1" x14ac:dyDescent="0.3">
      <c r="A59" s="212" t="s">
        <v>121</v>
      </c>
      <c r="B59" s="213"/>
      <c r="C59" s="213"/>
      <c r="D59" s="213" t="s">
        <v>122</v>
      </c>
      <c r="E59" s="213"/>
      <c r="F59" s="213"/>
      <c r="G59" s="213" t="s">
        <v>40</v>
      </c>
      <c r="H59" s="213"/>
      <c r="I59" s="213"/>
      <c r="J59" s="35"/>
      <c r="K59" s="213"/>
      <c r="L59" s="214"/>
      <c r="M59" s="214"/>
      <c r="N59" s="214" t="s">
        <v>219</v>
      </c>
      <c r="O59" s="214"/>
      <c r="P59" s="214"/>
      <c r="Q59" s="215"/>
      <c r="R59" s="214"/>
      <c r="S59" s="214"/>
      <c r="T59" s="214"/>
      <c r="U59" s="216"/>
      <c r="V59" s="216"/>
      <c r="W59" s="216"/>
      <c r="X59" s="216"/>
      <c r="Y59" s="216"/>
      <c r="Z59" s="216"/>
      <c r="AA59" s="216"/>
      <c r="AB59" s="216"/>
      <c r="AC59" s="217" t="s">
        <v>40</v>
      </c>
      <c r="AD59" s="218"/>
      <c r="AE59" s="218"/>
      <c r="AF59" s="217"/>
      <c r="AG59" s="217"/>
      <c r="AH59" s="217"/>
      <c r="AI59" s="217" t="s">
        <v>40</v>
      </c>
      <c r="AJ59" s="217"/>
      <c r="AK59" s="238"/>
      <c r="AL59" s="239"/>
      <c r="AM59" s="12"/>
      <c r="AN59" s="12"/>
      <c r="AO59" s="8"/>
      <c r="AP59" s="8"/>
      <c r="AQ59" s="8"/>
      <c r="AR59" s="8"/>
      <c r="AS59" s="8"/>
      <c r="AT59" s="8"/>
      <c r="AU59" s="8"/>
      <c r="AV59" s="8"/>
      <c r="AW59" s="8"/>
      <c r="AX59" s="8"/>
      <c r="AY59" s="8"/>
      <c r="AZ59" s="8"/>
    </row>
    <row r="60" spans="1:52" s="38" customFormat="1" x14ac:dyDescent="0.25">
      <c r="A60" s="219" t="s">
        <v>220</v>
      </c>
      <c r="B60" s="220"/>
      <c r="C60" s="220"/>
      <c r="D60" s="220"/>
      <c r="E60" s="220"/>
      <c r="F60" s="220"/>
      <c r="G60" s="220"/>
      <c r="H60" s="220"/>
      <c r="I60" s="220"/>
      <c r="J60" s="221"/>
      <c r="K60" s="220"/>
      <c r="L60" s="222">
        <f>(1-$P$54)*O61*R61+C53</f>
        <v>2376.0216774909909</v>
      </c>
      <c r="M60" s="222">
        <f>M61*(B61-C61+N61/2)/$S$54</f>
        <v>5.1941244583715536</v>
      </c>
      <c r="N60" s="40">
        <f>L60/M60</f>
        <v>457.44411720082542</v>
      </c>
      <c r="O60" s="223"/>
      <c r="P60" s="222">
        <f>((1-$P$54)*O61*R61+C53)/(M61*(B61-C61+N61/2)/$S$54)</f>
        <v>457.44411720082542</v>
      </c>
      <c r="Q60" s="220"/>
      <c r="R60" s="220"/>
      <c r="S60" s="220"/>
      <c r="T60" s="220"/>
      <c r="U60" s="220"/>
      <c r="V60" s="224"/>
      <c r="W60" s="224"/>
      <c r="X60" s="224"/>
      <c r="Y60" s="224"/>
      <c r="Z60" s="224"/>
      <c r="AA60" s="220"/>
      <c r="AB60" s="220"/>
      <c r="AC60" s="220"/>
      <c r="AD60" s="220"/>
      <c r="AE60" s="220"/>
      <c r="AF60" s="220"/>
      <c r="AG60" s="220"/>
      <c r="AH60" s="220"/>
      <c r="AI60" s="220"/>
      <c r="AJ60" s="220"/>
      <c r="AK60" s="12"/>
      <c r="AL60" s="240"/>
      <c r="AM60" s="37"/>
      <c r="AN60" s="12"/>
      <c r="AO60" s="8"/>
      <c r="AP60" s="8"/>
      <c r="AQ60" s="8"/>
      <c r="AR60" s="8"/>
      <c r="AS60" s="8"/>
      <c r="AT60" s="8"/>
      <c r="AU60" s="8"/>
      <c r="AV60" s="8"/>
      <c r="AW60" s="8"/>
      <c r="AX60" s="8"/>
      <c r="AY60" s="8"/>
      <c r="AZ60" s="8"/>
    </row>
    <row r="61" spans="1:52" x14ac:dyDescent="0.25">
      <c r="A61" s="39"/>
      <c r="B61" s="225">
        <f>(D61/$C$55/$S$54/$S$53)^2+C61</f>
        <v>742.38517502182799</v>
      </c>
      <c r="C61" s="225">
        <f>B6</f>
        <v>740</v>
      </c>
      <c r="D61" s="225">
        <f>$L$51</f>
        <v>2.6</v>
      </c>
      <c r="E61" s="40">
        <f>K10</f>
        <v>16</v>
      </c>
      <c r="F61" s="225">
        <f>E61</f>
        <v>16</v>
      </c>
      <c r="G61" s="40">
        <f>F61*$S$53*$C$55*(B61-C61+N61)^1.5</f>
        <v>86.897131283814673</v>
      </c>
      <c r="H61" s="25">
        <v>0.08</v>
      </c>
      <c r="I61" s="226">
        <f>(B61-C61)*B$19</f>
        <v>1.9081400174623924</v>
      </c>
      <c r="J61" s="227">
        <f>B$7</f>
        <v>80</v>
      </c>
      <c r="K61" s="225">
        <v>1</v>
      </c>
      <c r="L61" s="225">
        <f>D61+H61*K61</f>
        <v>2.68</v>
      </c>
      <c r="M61" s="40">
        <f t="shared" ref="M61:M124" si="4">(D61+L61)/2</f>
        <v>2.64</v>
      </c>
      <c r="N61" s="40">
        <f>2*($P$53*M61/$S$52/$S$51)^2-(B61-C61)*2</f>
        <v>0.14832842071102093</v>
      </c>
      <c r="O61" s="40">
        <f>WH(B61,$F$51,$F$52,$F$53)</f>
        <v>7.3151680994228148</v>
      </c>
      <c r="P61" s="228">
        <f>$C$54*$L$55*$L$55*M61*M61/(($B$19*(B61-C61))^0.333)*1000</f>
        <v>34.424745400577798</v>
      </c>
      <c r="Q61" s="40">
        <f>M61/$S$54*(B61-C61+N61/2)*E61-$C$53</f>
        <v>3.105991333944857</v>
      </c>
      <c r="R61" s="40">
        <f>rate1(1,$L$52,$L$51,$L$54,L61,$L$53,$L$50,P61)</f>
        <v>313.87134872159027</v>
      </c>
      <c r="S61" s="40">
        <f t="shared" ref="S61:S124" si="5">Q61/O61/R61</f>
        <v>1.3527709099589039E-3</v>
      </c>
      <c r="T61" s="40">
        <f t="shared" ref="T61:T124" si="6">N61/(1-S61)</f>
        <v>0.14852934689076996</v>
      </c>
      <c r="U61" s="40">
        <f>L61-K61*H61</f>
        <v>2.6</v>
      </c>
      <c r="V61" s="40">
        <f t="shared" ref="V61:V124" si="7">(D61+U61)/2</f>
        <v>2.6</v>
      </c>
      <c r="W61" s="40">
        <f>2*($P$53*V61/$S$52/$S$51)^2-(B61-C61)*2</f>
        <v>4.0673135563107365E-4</v>
      </c>
      <c r="X61" s="40">
        <f>V61/$S$54*(B61-C61+W61/2)*F61-$C$53</f>
        <v>-0.61460726380677499</v>
      </c>
      <c r="Y61" s="40">
        <f>$C$54*$L$55*$L$55*V61*V61/(($B$19*(B61-C61))^0.333)*1000</f>
        <v>33.389474131643986</v>
      </c>
      <c r="Z61" s="40">
        <f>rate1(1,$L$52,$L$51,$L$54,U61,$L$53,$L$50,Y61)</f>
        <v>253.46350359299683</v>
      </c>
      <c r="AA61" s="40">
        <f t="shared" ref="AA61:AA124" si="8">X61/O61/Z61</f>
        <v>-3.3148046886443609E-4</v>
      </c>
      <c r="AB61" s="40">
        <v>-1.0000000000000001E-5</v>
      </c>
      <c r="AC61" s="40">
        <f>delta_z(N61,S61,H61,AE61,AB61)</f>
        <v>0.14852934689076996</v>
      </c>
      <c r="AD61" s="40">
        <f t="shared" ref="AD61:AD124" si="9">H61/AC61*K61</f>
        <v>0.53861409663931825</v>
      </c>
      <c r="AE61" s="229">
        <f>AD61</f>
        <v>0.53861409663931825</v>
      </c>
      <c r="AF61" s="40">
        <f t="shared" ref="AF61:AF124" si="10">B61-(AC61-N61)</f>
        <v>742.3849740956482</v>
      </c>
      <c r="AG61" s="40">
        <f t="shared" ref="AG61:AG124" si="11">C61-AC61</f>
        <v>739.85147065310923</v>
      </c>
      <c r="AH61" s="40">
        <f>$S$54*$S$53*$C$55*SQRT(AF61-AG61)</f>
        <v>2.6796246918632058</v>
      </c>
      <c r="AI61" s="40">
        <f t="shared" ref="AI61:AI124" si="12">AC61/R61*1000000</f>
        <v>473.21728311849921</v>
      </c>
      <c r="AJ61" s="229">
        <f>AI61/3600</f>
        <v>0.13144924531069421</v>
      </c>
      <c r="AL61" s="41"/>
      <c r="AZ61" s="8"/>
    </row>
    <row r="62" spans="1:52" x14ac:dyDescent="0.25">
      <c r="A62" s="39"/>
      <c r="B62" s="40">
        <f t="shared" ref="B62:D92" si="13">AF61</f>
        <v>742.3849740956482</v>
      </c>
      <c r="C62" s="40">
        <f t="shared" si="13"/>
        <v>739.85147065310923</v>
      </c>
      <c r="D62" s="40">
        <f t="shared" si="13"/>
        <v>2.6796246918632058</v>
      </c>
      <c r="E62" s="40">
        <f>CalBreachWidth(C62,B62,I62,E61)</f>
        <v>16</v>
      </c>
      <c r="F62" s="40">
        <f t="shared" ref="F62:F125" si="14">(E62+E61)/2</f>
        <v>16</v>
      </c>
      <c r="G62" s="40">
        <f t="shared" ref="G62:G125" si="15">F62*$S$53*$C$55*(B62-C62+N62)^1.5</f>
        <v>94.878482452899718</v>
      </c>
      <c r="H62" s="25">
        <f t="shared" ref="H62:H94" si="16">dv(S61)</f>
        <v>0.08</v>
      </c>
      <c r="I62" s="226">
        <f t="shared" ref="I62:I125" si="17">(B62-C62)*B$19</f>
        <v>2.0268027540311779</v>
      </c>
      <c r="J62" s="227">
        <f>B$7</f>
        <v>80</v>
      </c>
      <c r="K62" s="40">
        <f t="shared" ref="K62:K125" si="18">IF((1-S61-0.015)&gt;0,1,-1)</f>
        <v>1</v>
      </c>
      <c r="L62" s="215">
        <f t="shared" ref="L62:L125" si="19">D62+K62*H62</f>
        <v>2.7596246918632059</v>
      </c>
      <c r="M62" s="215">
        <f t="shared" si="4"/>
        <v>2.7196246918632059</v>
      </c>
      <c r="N62" s="40">
        <f t="shared" ref="N62:N125" si="20">2*($P$53*M62/$S$52/$S$51)^2-(B62-C62)*2</f>
        <v>0.15284921778699001</v>
      </c>
      <c r="O62" s="40">
        <f t="shared" ref="O62:O125" si="21">WH(B62,$F$51,$F$52,$F$53)</f>
        <v>7.3151427291438473</v>
      </c>
      <c r="P62" s="228">
        <f t="shared" ref="P62:P125" si="22">$C$54*$L$55*$L$55*M62*M62/(($B$19*(B62-C62))^0.333)*1000</f>
        <v>35.80600099257088</v>
      </c>
      <c r="Q62" s="40">
        <f t="shared" ref="Q62:Q125" si="23">M62/$S$54*(B62-C62+N62/2)*E62-$C$53</f>
        <v>10.854717090075667</v>
      </c>
      <c r="R62" s="40">
        <f t="shared" ref="R62:R125" si="24">rate1(1,$L$52,$L$51,$L$54,L62,$L$53,$L$50,P62)</f>
        <v>385.41712967055707</v>
      </c>
      <c r="S62" s="215">
        <f t="shared" si="5"/>
        <v>3.8500351254214795E-3</v>
      </c>
      <c r="T62" s="215">
        <f t="shared" si="6"/>
        <v>0.15343996704977517</v>
      </c>
      <c r="U62" s="230">
        <f t="shared" ref="U62:U125" si="25">D62-K62*H62</f>
        <v>2.5996246918632058</v>
      </c>
      <c r="V62" s="230">
        <f t="shared" si="7"/>
        <v>2.6396246918632058</v>
      </c>
      <c r="W62" s="40">
        <f t="shared" ref="W62:W125" si="26">2*($P$53*V62/$S$52/$S$51)^2-(B62-C62)*2</f>
        <v>-0.14972682134188098</v>
      </c>
      <c r="X62" s="40">
        <f t="shared" ref="X62:X125" si="27">V62/$S$54*(B62-C62+W62/2)*F62-$C$53</f>
        <v>3.0705527874841181</v>
      </c>
      <c r="Y62" s="40">
        <f t="shared" ref="Y62:Y125" si="28">$C$54*$L$55*$L$55*V62*V62/(($B$19*(B62-C62))^0.333)*1000</f>
        <v>33.730457578370206</v>
      </c>
      <c r="Z62" s="40">
        <f t="shared" ref="Z62:Z125" si="29">rate1(1,$L$52,$L$51,$L$54,U62,$L$53,$L$50,Y62)</f>
        <v>274.07022205174758</v>
      </c>
      <c r="AA62" s="230">
        <f t="shared" si="8"/>
        <v>1.5315525828290273E-3</v>
      </c>
      <c r="AB62" s="230">
        <f t="shared" ref="AB62:AB125" si="30">W62/(1-AA62)</f>
        <v>-0.14995648758775798</v>
      </c>
      <c r="AC62" s="40">
        <f t="shared" ref="AC62:AC93" si="31">delta_z(N62,S62,H62,AE61,AB62)</f>
        <v>0.15343996704977517</v>
      </c>
      <c r="AD62" s="40">
        <f t="shared" si="9"/>
        <v>0.5213765457473567</v>
      </c>
      <c r="AE62" s="40">
        <f t="shared" ref="AE62:AE125" si="32">(AD62-AD61)/(AC62+AC61)*2</f>
        <v>-0.11416756667768869</v>
      </c>
      <c r="AF62" s="40">
        <f t="shared" si="10"/>
        <v>742.38438334638545</v>
      </c>
      <c r="AG62" s="40">
        <f t="shared" si="11"/>
        <v>739.6980306860595</v>
      </c>
      <c r="AH62" s="40">
        <f t="shared" ref="AH62:AH125" si="33">$S$54*$S$53*$C$55*SQRT(AF62-AG62)</f>
        <v>2.7592734011078641</v>
      </c>
      <c r="AI62" s="40">
        <f t="shared" si="12"/>
        <v>398.1140308447915</v>
      </c>
      <c r="AJ62" s="40">
        <f t="shared" ref="AJ62:AJ125" si="34">AJ61+AI62/3600</f>
        <v>0.24203647610091406</v>
      </c>
      <c r="AK62" s="8">
        <f>AK61+AI62*G61/1000000</f>
        <v>3.459496720424849E-2</v>
      </c>
      <c r="AL62" s="41">
        <f>AL61+AI62*J62/1000000</f>
        <v>3.184912246758332E-2</v>
      </c>
      <c r="AZ62" s="8"/>
    </row>
    <row r="63" spans="1:52" x14ac:dyDescent="0.25">
      <c r="A63" s="39"/>
      <c r="B63" s="40">
        <f t="shared" si="13"/>
        <v>742.38438334638545</v>
      </c>
      <c r="C63" s="40">
        <f t="shared" si="13"/>
        <v>739.6980306860595</v>
      </c>
      <c r="D63" s="40">
        <f t="shared" si="13"/>
        <v>2.7592734011078641</v>
      </c>
      <c r="E63" s="40">
        <f t="shared" ref="E63:E126" si="35">CalBreachWidth(C63,B63,I63,E62)</f>
        <v>16</v>
      </c>
      <c r="F63" s="40">
        <f t="shared" si="14"/>
        <v>16</v>
      </c>
      <c r="G63" s="40">
        <f t="shared" si="15"/>
        <v>103.33668845788964</v>
      </c>
      <c r="H63" s="25">
        <f t="shared" si="16"/>
        <v>0.08</v>
      </c>
      <c r="I63" s="226">
        <f t="shared" si="17"/>
        <v>2.1490821282607615</v>
      </c>
      <c r="J63" s="227">
        <f>IF(H63&gt;0, $B$7,"")</f>
        <v>80</v>
      </c>
      <c r="K63" s="40">
        <f t="shared" si="18"/>
        <v>1</v>
      </c>
      <c r="L63" s="215">
        <f t="shared" si="19"/>
        <v>2.8392734011078642</v>
      </c>
      <c r="M63" s="215">
        <f t="shared" si="4"/>
        <v>2.7992734011078642</v>
      </c>
      <c r="N63" s="40">
        <f t="shared" si="20"/>
        <v>0.15737214175985148</v>
      </c>
      <c r="O63" s="40">
        <f t="shared" si="21"/>
        <v>7.3150681372036033</v>
      </c>
      <c r="P63" s="228">
        <f t="shared" si="22"/>
        <v>37.201159365964941</v>
      </c>
      <c r="Q63" s="40">
        <f t="shared" si="23"/>
        <v>19.073271978209917</v>
      </c>
      <c r="R63" s="40">
        <f t="shared" si="24"/>
        <v>448.92737133319218</v>
      </c>
      <c r="S63" s="215">
        <f t="shared" si="5"/>
        <v>5.8080552708905525E-3</v>
      </c>
      <c r="T63" s="215">
        <f t="shared" si="6"/>
        <v>0.15829150758481669</v>
      </c>
      <c r="U63" s="230">
        <f t="shared" si="25"/>
        <v>2.679273401107864</v>
      </c>
      <c r="V63" s="230">
        <f t="shared" si="7"/>
        <v>2.7192734011078641</v>
      </c>
      <c r="W63" s="40">
        <f t="shared" si="26"/>
        <v>-0.15419761616783223</v>
      </c>
      <c r="X63" s="40">
        <f t="shared" si="27"/>
        <v>10.819514843391943</v>
      </c>
      <c r="Y63" s="40">
        <f t="shared" si="28"/>
        <v>35.105211108989174</v>
      </c>
      <c r="Z63" s="40">
        <f t="shared" si="29"/>
        <v>350.30427435566543</v>
      </c>
      <c r="AA63" s="230">
        <f t="shared" si="8"/>
        <v>4.2222502952991197E-3</v>
      </c>
      <c r="AB63" s="230">
        <f t="shared" si="30"/>
        <v>-0.15485143769637325</v>
      </c>
      <c r="AC63" s="40">
        <f t="shared" si="31"/>
        <v>0.15829150758481669</v>
      </c>
      <c r="AD63" s="40">
        <f t="shared" si="9"/>
        <v>0.50539666480296752</v>
      </c>
      <c r="AE63" s="40">
        <f t="shared" si="32"/>
        <v>-0.10252337184187525</v>
      </c>
      <c r="AF63" s="40">
        <f t="shared" si="10"/>
        <v>742.38346398056046</v>
      </c>
      <c r="AG63" s="40">
        <f t="shared" si="11"/>
        <v>739.53973917847463</v>
      </c>
      <c r="AH63" s="40">
        <f t="shared" si="33"/>
        <v>2.8389451679189168</v>
      </c>
      <c r="AI63" s="40">
        <f t="shared" si="12"/>
        <v>352.59936838944338</v>
      </c>
      <c r="AJ63" s="40">
        <f t="shared" si="34"/>
        <v>0.33998074509798165</v>
      </c>
      <c r="AK63" s="8">
        <f t="shared" ref="AK63:AK126" si="36">AK62+AI63*G62/1000000</f>
        <v>6.8049060190889826E-2</v>
      </c>
      <c r="AL63" s="41">
        <f t="shared" ref="AL63:AL126" si="37">AL62+AI63*J63/1000000</f>
        <v>6.0057071938738792E-2</v>
      </c>
      <c r="AZ63" s="8"/>
    </row>
    <row r="64" spans="1:52" x14ac:dyDescent="0.25">
      <c r="A64" s="39"/>
      <c r="B64" s="40">
        <f t="shared" si="13"/>
        <v>742.38346398056046</v>
      </c>
      <c r="C64" s="40">
        <f t="shared" si="13"/>
        <v>739.53973917847463</v>
      </c>
      <c r="D64" s="40">
        <f t="shared" si="13"/>
        <v>2.8389451679189168</v>
      </c>
      <c r="E64" s="40">
        <f t="shared" si="35"/>
        <v>16</v>
      </c>
      <c r="F64" s="40">
        <f t="shared" si="14"/>
        <v>16</v>
      </c>
      <c r="G64" s="40">
        <f t="shared" si="15"/>
        <v>112.28576957843596</v>
      </c>
      <c r="H64" s="25">
        <f t="shared" si="16"/>
        <v>0.08</v>
      </c>
      <c r="I64" s="226">
        <f t="shared" si="17"/>
        <v>2.2749798416686646</v>
      </c>
      <c r="J64" s="227">
        <f t="shared" ref="J64:J127" si="38">IF(H64&gt;0, $B$7,"")</f>
        <v>80</v>
      </c>
      <c r="K64" s="40">
        <f t="shared" si="18"/>
        <v>1</v>
      </c>
      <c r="L64" s="215">
        <f t="shared" si="19"/>
        <v>2.9189451679189169</v>
      </c>
      <c r="M64" s="215">
        <f t="shared" si="4"/>
        <v>2.8789451679189169</v>
      </c>
      <c r="N64" s="40">
        <f t="shared" si="20"/>
        <v>0.16189713880246437</v>
      </c>
      <c r="O64" s="40">
        <f t="shared" si="21"/>
        <v>7.3149520519454354</v>
      </c>
      <c r="P64" s="228">
        <f t="shared" si="22"/>
        <v>38.60996027816055</v>
      </c>
      <c r="Q64" s="40">
        <f t="shared" si="23"/>
        <v>27.775670663472738</v>
      </c>
      <c r="R64" s="40">
        <f t="shared" si="24"/>
        <v>505.66596219815966</v>
      </c>
      <c r="S64" s="215">
        <f t="shared" si="5"/>
        <v>7.509125267490431E-3</v>
      </c>
      <c r="T64" s="215">
        <f t="shared" si="6"/>
        <v>0.16312204265464703</v>
      </c>
      <c r="U64" s="230">
        <f t="shared" si="25"/>
        <v>2.7589451679189168</v>
      </c>
      <c r="V64" s="230">
        <f t="shared" si="7"/>
        <v>2.7989451679189168</v>
      </c>
      <c r="W64" s="40">
        <f t="shared" si="26"/>
        <v>-0.15866894152263988</v>
      </c>
      <c r="X64" s="40">
        <f t="shared" si="27"/>
        <v>19.03842508931217</v>
      </c>
      <c r="Y64" s="40">
        <f t="shared" si="28"/>
        <v>36.493990038792461</v>
      </c>
      <c r="Z64" s="40">
        <f t="shared" si="29"/>
        <v>417.73295369680005</v>
      </c>
      <c r="AA64" s="230">
        <f t="shared" si="8"/>
        <v>6.2304698527080636E-3</v>
      </c>
      <c r="AB64" s="230">
        <f t="shared" si="30"/>
        <v>-0.15966372152617991</v>
      </c>
      <c r="AC64" s="40">
        <f t="shared" si="31"/>
        <v>0.16312204265464703</v>
      </c>
      <c r="AD64" s="40">
        <f t="shared" si="9"/>
        <v>0.49043034710748185</v>
      </c>
      <c r="AE64" s="40">
        <f t="shared" si="32"/>
        <v>-9.3128106667159954E-2</v>
      </c>
      <c r="AF64" s="40">
        <f t="shared" si="10"/>
        <v>742.38223907670829</v>
      </c>
      <c r="AG64" s="40">
        <f t="shared" si="11"/>
        <v>739.37661713581997</v>
      </c>
      <c r="AH64" s="40">
        <f t="shared" si="33"/>
        <v>2.9186391105871192</v>
      </c>
      <c r="AI64" s="40">
        <f t="shared" si="12"/>
        <v>322.58853640364862</v>
      </c>
      <c r="AJ64" s="40">
        <f t="shared" si="34"/>
        <v>0.42958867187677297</v>
      </c>
      <c r="AK64" s="8">
        <f t="shared" si="36"/>
        <v>0.10138429127732025</v>
      </c>
      <c r="AL64" s="41">
        <f t="shared" si="37"/>
        <v>8.5864154851030675E-2</v>
      </c>
      <c r="AZ64" s="8"/>
    </row>
    <row r="65" spans="1:52" x14ac:dyDescent="0.25">
      <c r="A65" s="39"/>
      <c r="B65" s="40">
        <f t="shared" si="13"/>
        <v>742.38223907670829</v>
      </c>
      <c r="C65" s="40">
        <f t="shared" si="13"/>
        <v>739.37661713581997</v>
      </c>
      <c r="D65" s="40">
        <f t="shared" si="13"/>
        <v>2.9186391105871192</v>
      </c>
      <c r="E65" s="40">
        <f t="shared" si="35"/>
        <v>16</v>
      </c>
      <c r="F65" s="40">
        <f t="shared" si="14"/>
        <v>16</v>
      </c>
      <c r="G65" s="40">
        <f t="shared" si="15"/>
        <v>121.73975599199656</v>
      </c>
      <c r="H65" s="25">
        <f t="shared" si="16"/>
        <v>0.08</v>
      </c>
      <c r="I65" s="226">
        <f t="shared" si="17"/>
        <v>2.4044975527106547</v>
      </c>
      <c r="J65" s="227">
        <f t="shared" si="38"/>
        <v>80</v>
      </c>
      <c r="K65" s="40">
        <f t="shared" si="18"/>
        <v>1</v>
      </c>
      <c r="L65" s="215">
        <f t="shared" si="19"/>
        <v>2.9986391105871193</v>
      </c>
      <c r="M65" s="215">
        <f t="shared" si="4"/>
        <v>2.9586391105871193</v>
      </c>
      <c r="N65" s="40">
        <f t="shared" si="20"/>
        <v>0.16642415948820766</v>
      </c>
      <c r="O65" s="40">
        <f t="shared" si="21"/>
        <v>7.3147973874190333</v>
      </c>
      <c r="P65" s="228">
        <f t="shared" si="22"/>
        <v>40.032155585021982</v>
      </c>
      <c r="Q65" s="40">
        <f t="shared" si="23"/>
        <v>36.975937786305835</v>
      </c>
      <c r="R65" s="40">
        <f t="shared" si="24"/>
        <v>556.6458940533679</v>
      </c>
      <c r="S65" s="215">
        <f t="shared" si="5"/>
        <v>9.0810880446562624E-3</v>
      </c>
      <c r="T65" s="215">
        <f t="shared" si="6"/>
        <v>0.16794932206895619</v>
      </c>
      <c r="U65" s="230">
        <f t="shared" si="25"/>
        <v>2.8386391105871192</v>
      </c>
      <c r="V65" s="230">
        <f t="shared" si="7"/>
        <v>2.8786391105871192</v>
      </c>
      <c r="W65" s="40">
        <f t="shared" si="26"/>
        <v>-0.16314074727267602</v>
      </c>
      <c r="X65" s="40">
        <f t="shared" si="27"/>
        <v>27.741301796673426</v>
      </c>
      <c r="Y65" s="40">
        <f t="shared" si="28"/>
        <v>37.896528753879764</v>
      </c>
      <c r="Z65" s="40">
        <f t="shared" si="29"/>
        <v>477.77917097672537</v>
      </c>
      <c r="AA65" s="230">
        <f t="shared" si="8"/>
        <v>7.937748295696552E-3</v>
      </c>
      <c r="AB65" s="230">
        <f t="shared" si="30"/>
        <v>-0.16444607885484003</v>
      </c>
      <c r="AC65" s="40">
        <f t="shared" si="31"/>
        <v>0.16794932206895619</v>
      </c>
      <c r="AD65" s="40">
        <f t="shared" si="9"/>
        <v>0.47633416446393168</v>
      </c>
      <c r="AE65" s="40">
        <f t="shared" si="32"/>
        <v>-8.5154949328332563E-2</v>
      </c>
      <c r="AF65" s="40">
        <f t="shared" si="10"/>
        <v>742.38071391412757</v>
      </c>
      <c r="AG65" s="40">
        <f t="shared" si="11"/>
        <v>739.20866781375105</v>
      </c>
      <c r="AH65" s="40">
        <f t="shared" si="33"/>
        <v>2.9983544172784136</v>
      </c>
      <c r="AI65" s="40">
        <f t="shared" si="12"/>
        <v>301.71662786549575</v>
      </c>
      <c r="AJ65" s="40">
        <f t="shared" si="34"/>
        <v>0.51339884628385513</v>
      </c>
      <c r="AK65" s="8">
        <f t="shared" si="36"/>
        <v>0.135262775031808</v>
      </c>
      <c r="AL65" s="41">
        <f t="shared" si="37"/>
        <v>0.11000148508027033</v>
      </c>
      <c r="AZ65" s="8"/>
    </row>
    <row r="66" spans="1:52" x14ac:dyDescent="0.25">
      <c r="A66" s="39"/>
      <c r="B66" s="40">
        <f t="shared" si="13"/>
        <v>742.38071391412757</v>
      </c>
      <c r="C66" s="40">
        <f t="shared" si="13"/>
        <v>739.20866781375105</v>
      </c>
      <c r="D66" s="40">
        <f t="shared" si="13"/>
        <v>2.9983544172784136</v>
      </c>
      <c r="E66" s="40">
        <f t="shared" si="35"/>
        <v>16</v>
      </c>
      <c r="F66" s="40">
        <f t="shared" si="14"/>
        <v>16</v>
      </c>
      <c r="G66" s="40">
        <f t="shared" si="15"/>
        <v>131.71268762913016</v>
      </c>
      <c r="H66" s="25">
        <f t="shared" si="16"/>
        <v>0.08</v>
      </c>
      <c r="I66" s="226">
        <f t="shared" si="17"/>
        <v>2.5376368803012159</v>
      </c>
      <c r="J66" s="227">
        <f t="shared" si="38"/>
        <v>80</v>
      </c>
      <c r="K66" s="40">
        <f t="shared" si="18"/>
        <v>1</v>
      </c>
      <c r="L66" s="215">
        <f t="shared" si="19"/>
        <v>3.0783544172784136</v>
      </c>
      <c r="M66" s="215">
        <f t="shared" si="4"/>
        <v>3.0383544172784136</v>
      </c>
      <c r="N66" s="40">
        <f t="shared" si="20"/>
        <v>0.170953158327106</v>
      </c>
      <c r="O66" s="40">
        <f t="shared" si="21"/>
        <v>7.314604810223841</v>
      </c>
      <c r="P66" s="228">
        <f t="shared" si="22"/>
        <v>41.467508369552519</v>
      </c>
      <c r="Q66" s="40">
        <f t="shared" si="23"/>
        <v>46.688107811394488</v>
      </c>
      <c r="R66" s="40">
        <f t="shared" si="24"/>
        <v>602.68850404495436</v>
      </c>
      <c r="S66" s="215">
        <f t="shared" si="5"/>
        <v>1.0590647134888458E-2</v>
      </c>
      <c r="T66" s="215">
        <f t="shared" si="6"/>
        <v>0.17278304256177013</v>
      </c>
      <c r="U66" s="230">
        <f t="shared" si="25"/>
        <v>2.9183544172784135</v>
      </c>
      <c r="V66" s="230">
        <f t="shared" si="7"/>
        <v>2.9583544172784135</v>
      </c>
      <c r="W66" s="40">
        <f t="shared" si="26"/>
        <v>-0.16761298723779383</v>
      </c>
      <c r="X66" s="40">
        <f t="shared" si="27"/>
        <v>36.942173212999222</v>
      </c>
      <c r="Y66" s="40">
        <f t="shared" si="28"/>
        <v>39.31257410569625</v>
      </c>
      <c r="Z66" s="40">
        <f t="shared" si="29"/>
        <v>531.57597035924789</v>
      </c>
      <c r="AA66" s="230">
        <f t="shared" si="8"/>
        <v>9.5009324948441103E-3</v>
      </c>
      <c r="AB66" s="230">
        <f t="shared" si="30"/>
        <v>-0.16922074208507151</v>
      </c>
      <c r="AC66" s="40">
        <f t="shared" si="31"/>
        <v>0.17278304256177013</v>
      </c>
      <c r="AD66" s="40">
        <f t="shared" si="9"/>
        <v>0.46300839951582584</v>
      </c>
      <c r="AE66" s="40">
        <f t="shared" si="32"/>
        <v>-7.8218369203335442E-2</v>
      </c>
      <c r="AF66" s="40">
        <f t="shared" si="10"/>
        <v>742.3788840298929</v>
      </c>
      <c r="AG66" s="40">
        <f t="shared" si="11"/>
        <v>739.03588477118933</v>
      </c>
      <c r="AH66" s="40">
        <f t="shared" si="33"/>
        <v>3.0780903388581868</v>
      </c>
      <c r="AI66" s="40">
        <f t="shared" si="12"/>
        <v>286.6871383843125</v>
      </c>
      <c r="AJ66" s="40">
        <f t="shared" si="34"/>
        <v>0.5930341625017197</v>
      </c>
      <c r="AK66" s="8">
        <f t="shared" si="36"/>
        <v>0.17016399730475795</v>
      </c>
      <c r="AL66" s="41">
        <f t="shared" si="37"/>
        <v>0.13293645615101532</v>
      </c>
      <c r="AZ66" s="8"/>
    </row>
    <row r="67" spans="1:52" x14ac:dyDescent="0.25">
      <c r="A67" s="39"/>
      <c r="B67" s="40">
        <f t="shared" si="13"/>
        <v>742.3788840298929</v>
      </c>
      <c r="C67" s="40">
        <f t="shared" si="13"/>
        <v>739.03588477118933</v>
      </c>
      <c r="D67" s="40">
        <f t="shared" si="13"/>
        <v>3.0780903388581868</v>
      </c>
      <c r="E67" s="40">
        <f t="shared" si="35"/>
        <v>16</v>
      </c>
      <c r="F67" s="40">
        <f t="shared" si="14"/>
        <v>16</v>
      </c>
      <c r="G67" s="40">
        <f t="shared" si="15"/>
        <v>142.21861404036747</v>
      </c>
      <c r="H67" s="25">
        <f t="shared" si="16"/>
        <v>0.08</v>
      </c>
      <c r="I67" s="226">
        <f t="shared" si="17"/>
        <v>2.6743994069628574</v>
      </c>
      <c r="J67" s="227">
        <f t="shared" si="38"/>
        <v>80</v>
      </c>
      <c r="K67" s="40">
        <f>IF((1-S66-0.015)&gt;0,1,-1)</f>
        <v>1</v>
      </c>
      <c r="L67" s="215">
        <f t="shared" si="19"/>
        <v>3.1580903388581869</v>
      </c>
      <c r="M67" s="215">
        <f t="shared" si="4"/>
        <v>3.1180903388581869</v>
      </c>
      <c r="N67" s="40">
        <f t="shared" si="20"/>
        <v>0.17548409336134618</v>
      </c>
      <c r="O67" s="40">
        <f t="shared" si="21"/>
        <v>7.3143737568411442</v>
      </c>
      <c r="P67" s="228">
        <f t="shared" si="22"/>
        <v>42.915792154451779</v>
      </c>
      <c r="Q67" s="40">
        <f t="shared" si="23"/>
        <v>56.926224888836316</v>
      </c>
      <c r="R67" s="40">
        <f t="shared" si="24"/>
        <v>644.46669456545453</v>
      </c>
      <c r="S67" s="215">
        <f t="shared" si="5"/>
        <v>1.2076324025264632E-2</v>
      </c>
      <c r="T67" s="215">
        <f t="shared" si="6"/>
        <v>0.17762920115079206</v>
      </c>
      <c r="U67" s="230">
        <f t="shared" si="25"/>
        <v>2.9980903388581868</v>
      </c>
      <c r="V67" s="230">
        <f t="shared" si="7"/>
        <v>3.0380903388581868</v>
      </c>
      <c r="W67" s="40">
        <f t="shared" si="26"/>
        <v>-0.17208561878553041</v>
      </c>
      <c r="X67" s="40">
        <f t="shared" si="27"/>
        <v>46.655077410982713</v>
      </c>
      <c r="Y67" s="40">
        <f t="shared" si="28"/>
        <v>40.741884506231806</v>
      </c>
      <c r="Z67" s="40">
        <f t="shared" si="29"/>
        <v>580.03668583580372</v>
      </c>
      <c r="AA67" s="230">
        <f t="shared" si="8"/>
        <v>1.0996799412067902E-2</v>
      </c>
      <c r="AB67" s="230">
        <f t="shared" si="30"/>
        <v>-0.17399905145224079</v>
      </c>
      <c r="AC67" s="40">
        <f t="shared" si="31"/>
        <v>0.17762920115079206</v>
      </c>
      <c r="AD67" s="40">
        <f t="shared" si="9"/>
        <v>0.45037639916021927</v>
      </c>
      <c r="AE67" s="40">
        <f t="shared" si="32"/>
        <v>-7.2097939397165661E-2</v>
      </c>
      <c r="AF67" s="40">
        <f t="shared" si="10"/>
        <v>742.37673892210341</v>
      </c>
      <c r="AG67" s="40">
        <f t="shared" si="11"/>
        <v>738.85825557003852</v>
      </c>
      <c r="AH67" s="40">
        <f t="shared" si="33"/>
        <v>3.1578461826124529</v>
      </c>
      <c r="AI67" s="40">
        <f t="shared" si="12"/>
        <v>275.62200288808151</v>
      </c>
      <c r="AJ67" s="40">
        <f t="shared" si="34"/>
        <v>0.66959582997063127</v>
      </c>
      <c r="AK67" s="8">
        <f t="shared" si="36"/>
        <v>0.20646691207487106</v>
      </c>
      <c r="AL67" s="41">
        <f t="shared" si="37"/>
        <v>0.15498621638206184</v>
      </c>
      <c r="AZ67" s="8"/>
    </row>
    <row r="68" spans="1:52" x14ac:dyDescent="0.25">
      <c r="A68" s="39"/>
      <c r="B68" s="40">
        <f t="shared" si="13"/>
        <v>742.37673892210341</v>
      </c>
      <c r="C68" s="40">
        <f t="shared" si="13"/>
        <v>738.85825557003852</v>
      </c>
      <c r="D68" s="40">
        <f t="shared" si="13"/>
        <v>3.1578461826124529</v>
      </c>
      <c r="E68" s="40">
        <f t="shared" si="35"/>
        <v>16</v>
      </c>
      <c r="F68" s="40">
        <f t="shared" si="14"/>
        <v>16</v>
      </c>
      <c r="G68" s="40">
        <f t="shared" si="15"/>
        <v>153.27159427349036</v>
      </c>
      <c r="H68" s="25">
        <f t="shared" si="16"/>
        <v>0.08</v>
      </c>
      <c r="I68" s="226">
        <f t="shared" si="17"/>
        <v>2.8147866816519129</v>
      </c>
      <c r="J68" s="227">
        <f t="shared" si="38"/>
        <v>80</v>
      </c>
      <c r="K68" s="40">
        <f t="shared" si="18"/>
        <v>1</v>
      </c>
      <c r="L68" s="215">
        <f t="shared" si="19"/>
        <v>3.2378461826124529</v>
      </c>
      <c r="M68" s="215">
        <f t="shared" si="4"/>
        <v>3.1978461826124529</v>
      </c>
      <c r="N68" s="40">
        <f t="shared" si="20"/>
        <v>0.18001692581138773</v>
      </c>
      <c r="O68" s="40">
        <f t="shared" si="21"/>
        <v>7.3141029012309247</v>
      </c>
      <c r="P68" s="228">
        <f t="shared" si="22"/>
        <v>44.376790188550473</v>
      </c>
      <c r="Q68" s="40">
        <f t="shared" si="23"/>
        <v>67.704342726297142</v>
      </c>
      <c r="R68" s="40">
        <f t="shared" si="24"/>
        <v>682.5369675795954</v>
      </c>
      <c r="S68" s="215">
        <f t="shared" si="5"/>
        <v>1.3562173051596601E-2</v>
      </c>
      <c r="T68" s="215">
        <f t="shared" si="6"/>
        <v>0.18249191271210616</v>
      </c>
      <c r="U68" s="230">
        <f t="shared" si="25"/>
        <v>3.0778461826124528</v>
      </c>
      <c r="V68" s="230">
        <f t="shared" si="7"/>
        <v>3.1178461826124528</v>
      </c>
      <c r="W68" s="40">
        <f t="shared" si="26"/>
        <v>-0.1765586024760184</v>
      </c>
      <c r="X68" s="40">
        <f t="shared" si="27"/>
        <v>56.894062149790273</v>
      </c>
      <c r="Y68" s="40">
        <f t="shared" si="28"/>
        <v>42.184229110881681</v>
      </c>
      <c r="Z68" s="40">
        <f t="shared" si="29"/>
        <v>623.90567010655889</v>
      </c>
      <c r="AA68" s="230">
        <f t="shared" si="8"/>
        <v>1.2467717240512986E-2</v>
      </c>
      <c r="AB68" s="230">
        <f t="shared" si="30"/>
        <v>-0.17878767667488918</v>
      </c>
      <c r="AC68" s="40">
        <f t="shared" si="31"/>
        <v>0.18249191271210616</v>
      </c>
      <c r="AD68" s="40">
        <f t="shared" si="9"/>
        <v>0.43837559051838992</v>
      </c>
      <c r="AE68" s="40">
        <f t="shared" si="32"/>
        <v>-6.6648736660290184E-2</v>
      </c>
      <c r="AF68" s="40">
        <f t="shared" si="10"/>
        <v>742.37426393520275</v>
      </c>
      <c r="AG68" s="40">
        <f t="shared" si="11"/>
        <v>738.67576365732646</v>
      </c>
      <c r="AH68" s="40">
        <f t="shared" si="33"/>
        <v>3.2376213067347024</v>
      </c>
      <c r="AI68" s="40">
        <f t="shared" si="12"/>
        <v>267.37293565102686</v>
      </c>
      <c r="AJ68" s="40">
        <f t="shared" si="34"/>
        <v>0.74386608987369429</v>
      </c>
      <c r="AK68" s="8">
        <f t="shared" si="36"/>
        <v>0.24449232041506447</v>
      </c>
      <c r="AL68" s="41">
        <f t="shared" si="37"/>
        <v>0.17637605123414399</v>
      </c>
      <c r="AZ68" s="8"/>
    </row>
    <row r="69" spans="1:52" x14ac:dyDescent="0.25">
      <c r="A69" s="39"/>
      <c r="B69" s="40">
        <f t="shared" si="13"/>
        <v>742.37426393520275</v>
      </c>
      <c r="C69" s="40">
        <f t="shared" si="13"/>
        <v>738.67576365732646</v>
      </c>
      <c r="D69" s="40">
        <f t="shared" si="13"/>
        <v>3.2376213067347024</v>
      </c>
      <c r="E69" s="40">
        <f t="shared" si="35"/>
        <v>16</v>
      </c>
      <c r="F69" s="40">
        <f t="shared" si="14"/>
        <v>16</v>
      </c>
      <c r="G69" s="40">
        <f t="shared" si="15"/>
        <v>164.88569676016536</v>
      </c>
      <c r="H69" s="25">
        <f t="shared" si="16"/>
        <v>0.08</v>
      </c>
      <c r="I69" s="226">
        <f t="shared" si="17"/>
        <v>2.9588002223010337</v>
      </c>
      <c r="J69" s="227">
        <f t="shared" si="38"/>
        <v>80</v>
      </c>
      <c r="K69" s="40">
        <f t="shared" si="18"/>
        <v>1</v>
      </c>
      <c r="L69" s="215">
        <f t="shared" si="19"/>
        <v>3.3176213067347025</v>
      </c>
      <c r="M69" s="215">
        <f t="shared" si="4"/>
        <v>3.2776213067347024</v>
      </c>
      <c r="N69" s="40">
        <f t="shared" si="20"/>
        <v>0.18455161976525769</v>
      </c>
      <c r="O69" s="40">
        <f t="shared" si="21"/>
        <v>7.3137903928849344</v>
      </c>
      <c r="P69" s="228">
        <f t="shared" si="22"/>
        <v>45.850294798526114</v>
      </c>
      <c r="Q69" s="40">
        <f t="shared" si="23"/>
        <v>79.036524471027946</v>
      </c>
      <c r="R69" s="40">
        <f t="shared" si="24"/>
        <v>717.36351048346728</v>
      </c>
      <c r="S69" s="215">
        <f t="shared" si="5"/>
        <v>1.5064198953155907E-2</v>
      </c>
      <c r="T69" s="215">
        <f t="shared" si="6"/>
        <v>0.18737426294090037</v>
      </c>
      <c r="U69" s="230">
        <f t="shared" si="25"/>
        <v>3.1576213067347023</v>
      </c>
      <c r="V69" s="230">
        <f t="shared" si="7"/>
        <v>3.1976213067347024</v>
      </c>
      <c r="W69" s="40">
        <f t="shared" si="26"/>
        <v>-0.18103190175016337</v>
      </c>
      <c r="X69" s="40">
        <f t="shared" si="27"/>
        <v>67.673184747314394</v>
      </c>
      <c r="Y69" s="40">
        <f t="shared" si="28"/>
        <v>43.639387078456174</v>
      </c>
      <c r="Z69" s="40">
        <f t="shared" si="29"/>
        <v>663.79559454402329</v>
      </c>
      <c r="AA69" s="230">
        <f t="shared" si="8"/>
        <v>1.3939260672438223E-2</v>
      </c>
      <c r="AB69" s="230">
        <f t="shared" si="30"/>
        <v>-0.18359102490341214</v>
      </c>
      <c r="AC69" s="40">
        <f t="shared" si="31"/>
        <v>0.18737426294090037</v>
      </c>
      <c r="AD69" s="40">
        <f t="shared" si="9"/>
        <v>0.42695298033131029</v>
      </c>
      <c r="AE69" s="40">
        <f t="shared" si="32"/>
        <v>-6.1766178899234414E-2</v>
      </c>
      <c r="AF69" s="40">
        <f t="shared" si="10"/>
        <v>742.37144129202716</v>
      </c>
      <c r="AG69" s="40">
        <f t="shared" si="11"/>
        <v>738.48838939438554</v>
      </c>
      <c r="AH69" s="40">
        <f t="shared" si="33"/>
        <v>3.3174151154693545</v>
      </c>
      <c r="AI69" s="40">
        <f t="shared" si="12"/>
        <v>261.19848612681659</v>
      </c>
      <c r="AJ69" s="40">
        <f t="shared" si="34"/>
        <v>0.81642122490892111</v>
      </c>
      <c r="AK69" s="8">
        <f t="shared" si="36"/>
        <v>0.2845266288055438</v>
      </c>
      <c r="AL69" s="41">
        <f t="shared" si="37"/>
        <v>0.19727193012428931</v>
      </c>
      <c r="AZ69" s="8"/>
    </row>
    <row r="70" spans="1:52" x14ac:dyDescent="0.25">
      <c r="A70" s="39"/>
      <c r="B70" s="40">
        <f t="shared" si="13"/>
        <v>742.37144129202716</v>
      </c>
      <c r="C70" s="40">
        <f t="shared" si="13"/>
        <v>738.48838939438554</v>
      </c>
      <c r="D70" s="40">
        <f t="shared" si="13"/>
        <v>3.3174151154693545</v>
      </c>
      <c r="E70" s="40">
        <f t="shared" si="35"/>
        <v>16</v>
      </c>
      <c r="F70" s="40">
        <f t="shared" si="14"/>
        <v>16</v>
      </c>
      <c r="G70" s="40">
        <f t="shared" si="15"/>
        <v>177.07499921104881</v>
      </c>
      <c r="H70" s="25">
        <f t="shared" si="16"/>
        <v>0.08</v>
      </c>
      <c r="I70" s="226">
        <f t="shared" si="17"/>
        <v>3.1064415181132974</v>
      </c>
      <c r="J70" s="227">
        <f t="shared" si="38"/>
        <v>80</v>
      </c>
      <c r="K70" s="40">
        <f t="shared" si="18"/>
        <v>1</v>
      </c>
      <c r="L70" s="215">
        <f t="shared" si="19"/>
        <v>3.3974151154693546</v>
      </c>
      <c r="M70" s="215">
        <f t="shared" si="4"/>
        <v>3.3574151154693546</v>
      </c>
      <c r="N70" s="40">
        <f t="shared" si="20"/>
        <v>0.18908814190482559</v>
      </c>
      <c r="O70" s="40">
        <f t="shared" si="21"/>
        <v>7.3134339871399625</v>
      </c>
      <c r="P70" s="228">
        <f t="shared" si="22"/>
        <v>47.336106798493923</v>
      </c>
      <c r="Q70" s="40">
        <f t="shared" si="23"/>
        <v>90.936842600800986</v>
      </c>
      <c r="R70" s="40">
        <f t="shared" si="24"/>
        <v>749.3365425362216</v>
      </c>
      <c r="S70" s="215">
        <f t="shared" si="5"/>
        <v>1.6593638067704797E-2</v>
      </c>
      <c r="T70" s="215">
        <f t="shared" si="6"/>
        <v>0.192278745821093</v>
      </c>
      <c r="U70" s="230">
        <f t="shared" si="25"/>
        <v>3.2374151154693545</v>
      </c>
      <c r="V70" s="230">
        <f t="shared" si="7"/>
        <v>3.2774151154693545</v>
      </c>
      <c r="W70" s="40">
        <f t="shared" si="26"/>
        <v>-0.18550548265496847</v>
      </c>
      <c r="X70" s="40">
        <f t="shared" si="27"/>
        <v>79.006511962300095</v>
      </c>
      <c r="Y70" s="40">
        <f t="shared" si="28"/>
        <v>45.107146899323332</v>
      </c>
      <c r="Z70" s="40">
        <f t="shared" si="29"/>
        <v>700.21529168230472</v>
      </c>
      <c r="AA70" s="230">
        <f t="shared" si="8"/>
        <v>1.5428011434725409E-2</v>
      </c>
      <c r="AB70" s="230">
        <f t="shared" si="30"/>
        <v>-0.1884123099269647</v>
      </c>
      <c r="AC70" s="40">
        <f t="shared" si="31"/>
        <v>0.192278745821093</v>
      </c>
      <c r="AD70" s="40">
        <f t="shared" si="9"/>
        <v>0.4160626264664557</v>
      </c>
      <c r="AE70" s="40">
        <f t="shared" si="32"/>
        <v>-5.7370038501034615E-2</v>
      </c>
      <c r="AF70" s="40">
        <f t="shared" si="10"/>
        <v>742.36825068811083</v>
      </c>
      <c r="AG70" s="40">
        <f t="shared" si="11"/>
        <v>738.29611064856442</v>
      </c>
      <c r="AH70" s="40">
        <f t="shared" si="33"/>
        <v>3.3972270548200387</v>
      </c>
      <c r="AI70" s="40">
        <f t="shared" si="12"/>
        <v>256.59865081489551</v>
      </c>
      <c r="AJ70" s="40">
        <f t="shared" si="34"/>
        <v>0.88769862791305876</v>
      </c>
      <c r="AK70" s="8">
        <f t="shared" si="36"/>
        <v>0.32683607613287624</v>
      </c>
      <c r="AL70" s="41">
        <f t="shared" si="37"/>
        <v>0.21779982218948096</v>
      </c>
      <c r="AZ70" s="8"/>
    </row>
    <row r="71" spans="1:52" x14ac:dyDescent="0.25">
      <c r="A71" s="39"/>
      <c r="B71" s="40">
        <f t="shared" si="13"/>
        <v>742.36825068811083</v>
      </c>
      <c r="C71" s="40">
        <f t="shared" si="13"/>
        <v>738.29611064856442</v>
      </c>
      <c r="D71" s="40">
        <f t="shared" si="13"/>
        <v>3.3972270548200387</v>
      </c>
      <c r="E71" s="40">
        <f t="shared" si="35"/>
        <v>16</v>
      </c>
      <c r="F71" s="40">
        <f t="shared" si="14"/>
        <v>16</v>
      </c>
      <c r="G71" s="40">
        <f t="shared" si="15"/>
        <v>189.85358851853456</v>
      </c>
      <c r="H71" s="25">
        <f t="shared" si="16"/>
        <v>0.08</v>
      </c>
      <c r="I71" s="226">
        <f t="shared" si="17"/>
        <v>3.2577120316371295</v>
      </c>
      <c r="J71" s="227">
        <f t="shared" si="38"/>
        <v>80</v>
      </c>
      <c r="K71" s="40">
        <f t="shared" si="18"/>
        <v>1</v>
      </c>
      <c r="L71" s="215">
        <f t="shared" si="19"/>
        <v>3.4772270548200388</v>
      </c>
      <c r="M71" s="215">
        <f t="shared" si="4"/>
        <v>3.4372270548200388</v>
      </c>
      <c r="N71" s="40">
        <f t="shared" si="20"/>
        <v>0.193626461263948</v>
      </c>
      <c r="O71" s="40">
        <f t="shared" si="21"/>
        <v>7.3130311202187954</v>
      </c>
      <c r="P71" s="228">
        <f t="shared" si="22"/>
        <v>48.834034951055159</v>
      </c>
      <c r="Q71" s="40">
        <f t="shared" si="23"/>
        <v>103.41937882288155</v>
      </c>
      <c r="R71" s="40">
        <f t="shared" si="24"/>
        <v>778.78645611811578</v>
      </c>
      <c r="S71" s="215">
        <f t="shared" si="5"/>
        <v>1.8158756845620763E-2</v>
      </c>
      <c r="T71" s="215">
        <f t="shared" si="6"/>
        <v>0.19720750438419224</v>
      </c>
      <c r="U71" s="230">
        <f t="shared" si="25"/>
        <v>3.3172270548200387</v>
      </c>
      <c r="V71" s="230">
        <f t="shared" si="7"/>
        <v>3.3572270548200387</v>
      </c>
      <c r="W71" s="40">
        <f t="shared" si="26"/>
        <v>-0.18997931360079612</v>
      </c>
      <c r="X71" s="40">
        <f t="shared" si="27"/>
        <v>90.908119885347702</v>
      </c>
      <c r="Y71" s="40">
        <f t="shared" si="28"/>
        <v>46.587305783907404</v>
      </c>
      <c r="Z71" s="40">
        <f t="shared" si="29"/>
        <v>733.59082388226079</v>
      </c>
      <c r="AA71" s="230">
        <f t="shared" si="8"/>
        <v>1.6945382021176927E-2</v>
      </c>
      <c r="AB71" s="230">
        <f t="shared" si="30"/>
        <v>-0.19325407777585826</v>
      </c>
      <c r="AC71" s="40">
        <f t="shared" si="31"/>
        <v>0.19720750438419224</v>
      </c>
      <c r="AD71" s="40">
        <f t="shared" si="9"/>
        <v>0.40566407576532693</v>
      </c>
      <c r="AE71" s="40">
        <f t="shared" si="32"/>
        <v>-5.3396240281386273E-2</v>
      </c>
      <c r="AF71" s="40">
        <f t="shared" si="10"/>
        <v>742.36466964499061</v>
      </c>
      <c r="AG71" s="40">
        <f t="shared" si="11"/>
        <v>738.09890314418021</v>
      </c>
      <c r="AH71" s="40">
        <f t="shared" si="33"/>
        <v>3.4770566087461461</v>
      </c>
      <c r="AI71" s="40">
        <f t="shared" si="12"/>
        <v>253.22410634511914</v>
      </c>
      <c r="AJ71" s="40">
        <f t="shared" si="34"/>
        <v>0.95803865745336969</v>
      </c>
      <c r="AK71" s="8">
        <f t="shared" si="36"/>
        <v>0.37167573456415676</v>
      </c>
      <c r="AL71" s="41">
        <f t="shared" si="37"/>
        <v>0.23805775069709051</v>
      </c>
      <c r="AZ71" s="8"/>
    </row>
    <row r="72" spans="1:52" x14ac:dyDescent="0.25">
      <c r="A72" s="39"/>
      <c r="B72" s="40">
        <f t="shared" si="13"/>
        <v>742.36466964499061</v>
      </c>
      <c r="C72" s="40">
        <f t="shared" si="13"/>
        <v>738.09890314418021</v>
      </c>
      <c r="D72" s="40">
        <f t="shared" si="13"/>
        <v>3.4770566087461461</v>
      </c>
      <c r="E72" s="40">
        <f t="shared" si="35"/>
        <v>16</v>
      </c>
      <c r="F72" s="40">
        <f t="shared" si="14"/>
        <v>16</v>
      </c>
      <c r="G72" s="40">
        <f t="shared" si="15"/>
        <v>203.23556066649877</v>
      </c>
      <c r="H72" s="25">
        <f t="shared" si="16"/>
        <v>0.08</v>
      </c>
      <c r="I72" s="226">
        <f t="shared" si="17"/>
        <v>3.4126132006483205</v>
      </c>
      <c r="J72" s="227">
        <f t="shared" si="38"/>
        <v>80</v>
      </c>
      <c r="K72" s="40">
        <f t="shared" si="18"/>
        <v>1</v>
      </c>
      <c r="L72" s="215">
        <f t="shared" si="19"/>
        <v>3.5570566087461462</v>
      </c>
      <c r="M72" s="215">
        <f t="shared" si="4"/>
        <v>3.5170566087461461</v>
      </c>
      <c r="N72" s="40">
        <f t="shared" si="20"/>
        <v>0.19816654901413422</v>
      </c>
      <c r="O72" s="40">
        <f t="shared" si="21"/>
        <v>7.3125789538408155</v>
      </c>
      <c r="P72" s="228">
        <f t="shared" si="22"/>
        <v>50.343895474240036</v>
      </c>
      <c r="Q72" s="40">
        <f t="shared" si="23"/>
        <v>116.49822398034473</v>
      </c>
      <c r="R72" s="40">
        <f t="shared" si="24"/>
        <v>805.99483563500121</v>
      </c>
      <c r="S72" s="215">
        <f t="shared" si="5"/>
        <v>1.9765894695379857E-2</v>
      </c>
      <c r="T72" s="215">
        <f t="shared" si="6"/>
        <v>0.20216247112984448</v>
      </c>
      <c r="U72" s="230">
        <f t="shared" si="25"/>
        <v>3.397056608746146</v>
      </c>
      <c r="V72" s="230">
        <f t="shared" si="7"/>
        <v>3.437056608746146</v>
      </c>
      <c r="W72" s="40">
        <f t="shared" si="26"/>
        <v>-0.19445336514621125</v>
      </c>
      <c r="X72" s="40">
        <f t="shared" si="27"/>
        <v>103.39209383800261</v>
      </c>
      <c r="Y72" s="40">
        <f t="shared" si="28"/>
        <v>48.079669104827822</v>
      </c>
      <c r="Z72" s="40">
        <f t="shared" si="29"/>
        <v>764.28162549872616</v>
      </c>
      <c r="AA72" s="230">
        <f t="shared" si="8"/>
        <v>1.8499642833607718E-2</v>
      </c>
      <c r="AB72" s="230">
        <f t="shared" si="30"/>
        <v>-0.19811848638303234</v>
      </c>
      <c r="AC72" s="40">
        <f t="shared" si="31"/>
        <v>0.20216247112984448</v>
      </c>
      <c r="AD72" s="40">
        <f t="shared" si="9"/>
        <v>0.39572132034643448</v>
      </c>
      <c r="AE72" s="40">
        <f t="shared" si="32"/>
        <v>-4.9792202861994997E-2</v>
      </c>
      <c r="AF72" s="40">
        <f t="shared" si="10"/>
        <v>742.36067372287494</v>
      </c>
      <c r="AG72" s="40">
        <f t="shared" si="11"/>
        <v>737.89674067305032</v>
      </c>
      <c r="AH72" s="40">
        <f t="shared" si="33"/>
        <v>3.5569032957818405</v>
      </c>
      <c r="AI72" s="40">
        <f t="shared" si="12"/>
        <v>250.82353160559799</v>
      </c>
      <c r="AJ72" s="40">
        <f t="shared" si="34"/>
        <v>1.0277118606771469</v>
      </c>
      <c r="AK72" s="8">
        <f t="shared" si="36"/>
        <v>0.41929548212437162</v>
      </c>
      <c r="AL72" s="41">
        <f t="shared" si="37"/>
        <v>0.25812363322553833</v>
      </c>
      <c r="AZ72" s="8"/>
    </row>
    <row r="73" spans="1:52" x14ac:dyDescent="0.25">
      <c r="A73" s="39"/>
      <c r="B73" s="40">
        <f t="shared" si="13"/>
        <v>742.36067372287494</v>
      </c>
      <c r="C73" s="40">
        <f t="shared" si="13"/>
        <v>737.89674067305032</v>
      </c>
      <c r="D73" s="40">
        <f t="shared" si="13"/>
        <v>3.5569032957818405</v>
      </c>
      <c r="E73" s="40">
        <f t="shared" si="35"/>
        <v>16</v>
      </c>
      <c r="F73" s="40">
        <f>(E73+E72)/2</f>
        <v>16</v>
      </c>
      <c r="G73" s="40">
        <f t="shared" si="15"/>
        <v>217.23502064629466</v>
      </c>
      <c r="H73" s="25">
        <f t="shared" si="16"/>
        <v>0.08</v>
      </c>
      <c r="I73" s="226">
        <f t="shared" si="17"/>
        <v>3.5711464398596946</v>
      </c>
      <c r="J73" s="227">
        <f t="shared" si="38"/>
        <v>80</v>
      </c>
      <c r="K73" s="40">
        <f t="shared" si="18"/>
        <v>1</v>
      </c>
      <c r="L73" s="215">
        <f t="shared" si="19"/>
        <v>3.6369032957818406</v>
      </c>
      <c r="M73" s="215">
        <f t="shared" si="4"/>
        <v>3.5969032957818405</v>
      </c>
      <c r="N73" s="40">
        <f t="shared" si="20"/>
        <v>0.20270837827402843</v>
      </c>
      <c r="O73" s="40">
        <f t="shared" si="21"/>
        <v>7.3120744020750088</v>
      </c>
      <c r="P73" s="228">
        <f t="shared" si="22"/>
        <v>51.865511589475169</v>
      </c>
      <c r="Q73" s="40">
        <f t="shared" si="23"/>
        <v>130.18747796495197</v>
      </c>
      <c r="R73" s="40">
        <f t="shared" si="24"/>
        <v>831.20312957876467</v>
      </c>
      <c r="S73" s="215">
        <f t="shared" si="5"/>
        <v>2.1420097447892129E-2</v>
      </c>
      <c r="T73" s="215">
        <f t="shared" si="6"/>
        <v>0.20714545408644799</v>
      </c>
      <c r="U73" s="230">
        <f t="shared" si="25"/>
        <v>3.4769032957818404</v>
      </c>
      <c r="V73" s="230">
        <f t="shared" si="7"/>
        <v>3.5169032957818405</v>
      </c>
      <c r="W73" s="40">
        <f t="shared" si="26"/>
        <v>-0.1989276098067343</v>
      </c>
      <c r="X73" s="40">
        <f t="shared" si="27"/>
        <v>116.47252827906595</v>
      </c>
      <c r="Y73" s="40">
        <f t="shared" si="28"/>
        <v>49.584049886827586</v>
      </c>
      <c r="Z73" s="40">
        <f t="shared" si="29"/>
        <v>792.59301175540452</v>
      </c>
      <c r="AA73" s="230">
        <f t="shared" si="8"/>
        <v>2.0097066157999874E-2</v>
      </c>
      <c r="AB73" s="230">
        <f t="shared" si="30"/>
        <v>-0.20300746424625915</v>
      </c>
      <c r="AC73" s="40">
        <f t="shared" si="31"/>
        <v>0.20714545408644799</v>
      </c>
      <c r="AD73" s="40">
        <f t="shared" si="9"/>
        <v>0.38620205474851316</v>
      </c>
      <c r="AE73" s="40">
        <f t="shared" si="32"/>
        <v>-4.6513956908559806E-2</v>
      </c>
      <c r="AF73" s="40">
        <f t="shared" si="10"/>
        <v>742.35623664706247</v>
      </c>
      <c r="AG73" s="40">
        <f t="shared" si="11"/>
        <v>737.68959521896386</v>
      </c>
      <c r="AH73" s="40">
        <f t="shared" si="33"/>
        <v>3.6367666660231257</v>
      </c>
      <c r="AI73" s="40">
        <f t="shared" si="12"/>
        <v>249.2115906630726</v>
      </c>
      <c r="AJ73" s="40">
        <f t="shared" si="34"/>
        <v>1.0969373025280005</v>
      </c>
      <c r="AK73" s="8">
        <f t="shared" si="36"/>
        <v>0.46994413947737118</v>
      </c>
      <c r="AL73" s="41">
        <f t="shared" si="37"/>
        <v>0.27806056047858413</v>
      </c>
      <c r="AZ73" s="8"/>
    </row>
    <row r="74" spans="1:52" x14ac:dyDescent="0.25">
      <c r="A74" s="39"/>
      <c r="B74" s="40">
        <f t="shared" si="13"/>
        <v>742.35623664706247</v>
      </c>
      <c r="C74" s="40">
        <f t="shared" si="13"/>
        <v>737.68959521896386</v>
      </c>
      <c r="D74" s="40">
        <f t="shared" si="13"/>
        <v>3.6367666660231257</v>
      </c>
      <c r="E74" s="40">
        <f t="shared" si="35"/>
        <v>16</v>
      </c>
      <c r="F74" s="40">
        <f t="shared" si="14"/>
        <v>16</v>
      </c>
      <c r="G74" s="40">
        <f t="shared" si="15"/>
        <v>231.86608237854824</v>
      </c>
      <c r="H74" s="25">
        <f t="shared" si="16"/>
        <v>0.08</v>
      </c>
      <c r="I74" s="226">
        <f t="shared" si="17"/>
        <v>3.7333131424788917</v>
      </c>
      <c r="J74" s="227">
        <f t="shared" si="38"/>
        <v>80</v>
      </c>
      <c r="K74" s="40">
        <f t="shared" si="18"/>
        <v>1</v>
      </c>
      <c r="L74" s="215">
        <f t="shared" si="19"/>
        <v>3.7167666660231258</v>
      </c>
      <c r="M74" s="215">
        <f t="shared" si="4"/>
        <v>3.6767666660231257</v>
      </c>
      <c r="N74" s="40">
        <f t="shared" si="20"/>
        <v>0.20725192393961578</v>
      </c>
      <c r="O74" s="40">
        <f t="shared" si="21"/>
        <v>7.3115141473024226</v>
      </c>
      <c r="P74" s="228">
        <f t="shared" si="22"/>
        <v>53.398713106343514</v>
      </c>
      <c r="Q74" s="40">
        <f t="shared" si="23"/>
        <v>144.50124963610511</v>
      </c>
      <c r="R74" s="40">
        <f t="shared" si="24"/>
        <v>854.61953869494721</v>
      </c>
      <c r="S74" s="215">
        <f t="shared" si="5"/>
        <v>2.3125517524180631E-2</v>
      </c>
      <c r="T74" s="215">
        <f t="shared" si="6"/>
        <v>0.21215819192487292</v>
      </c>
      <c r="U74" s="230">
        <f t="shared" si="25"/>
        <v>3.5567666660231256</v>
      </c>
      <c r="V74" s="230">
        <f t="shared" si="7"/>
        <v>3.5967666660231257</v>
      </c>
      <c r="W74" s="40">
        <f t="shared" si="26"/>
        <v>-0.2034020218844379</v>
      </c>
      <c r="X74" s="40">
        <f t="shared" si="27"/>
        <v>130.16352671756576</v>
      </c>
      <c r="Y74" s="40">
        <f t="shared" si="28"/>
        <v>51.100268339421127</v>
      </c>
      <c r="Z74" s="40">
        <f t="shared" si="29"/>
        <v>818.78597363729887</v>
      </c>
      <c r="AA74" s="230">
        <f t="shared" si="8"/>
        <v>2.1742605604343917E-2</v>
      </c>
      <c r="AB74" s="230">
        <f t="shared" si="30"/>
        <v>-0.20792280543925229</v>
      </c>
      <c r="AC74" s="40">
        <f t="shared" si="31"/>
        <v>0.21215819192487292</v>
      </c>
      <c r="AD74" s="40">
        <f t="shared" si="9"/>
        <v>0.37707712002150123</v>
      </c>
      <c r="AE74" s="40">
        <f t="shared" si="32"/>
        <v>-4.3524232683469471E-2</v>
      </c>
      <c r="AF74" s="40">
        <f t="shared" si="10"/>
        <v>742.35133037907724</v>
      </c>
      <c r="AG74" s="40">
        <f t="shared" si="11"/>
        <v>737.47743702703895</v>
      </c>
      <c r="AH74" s="40">
        <f t="shared" si="33"/>
        <v>3.7166462984358941</v>
      </c>
      <c r="AI74" s="40">
        <f t="shared" si="12"/>
        <v>248.2487028658982</v>
      </c>
      <c r="AJ74" s="40">
        <f t="shared" si="34"/>
        <v>1.1658952755463055</v>
      </c>
      <c r="AK74" s="8">
        <f t="shared" si="36"/>
        <v>0.5238724515698604</v>
      </c>
      <c r="AL74" s="41">
        <f t="shared" si="37"/>
        <v>0.297920456707856</v>
      </c>
      <c r="AZ74" s="8"/>
    </row>
    <row r="75" spans="1:52" x14ac:dyDescent="0.25">
      <c r="A75" s="39"/>
      <c r="B75" s="40">
        <f t="shared" si="13"/>
        <v>742.35133037907724</v>
      </c>
      <c r="C75" s="40">
        <f t="shared" si="13"/>
        <v>737.47743702703895</v>
      </c>
      <c r="D75" s="40">
        <f t="shared" si="13"/>
        <v>3.7166462984358941</v>
      </c>
      <c r="E75" s="40">
        <f t="shared" si="35"/>
        <v>16</v>
      </c>
      <c r="F75" s="40">
        <f t="shared" si="14"/>
        <v>16</v>
      </c>
      <c r="G75" s="40">
        <f t="shared" si="15"/>
        <v>247.14286864025041</v>
      </c>
      <c r="H75" s="25">
        <f t="shared" si="16"/>
        <v>0.08</v>
      </c>
      <c r="I75" s="226">
        <f t="shared" si="17"/>
        <v>3.8991146816306355</v>
      </c>
      <c r="J75" s="227">
        <f t="shared" si="38"/>
        <v>80</v>
      </c>
      <c r="K75" s="40">
        <f t="shared" si="18"/>
        <v>1</v>
      </c>
      <c r="L75" s="215">
        <f t="shared" si="19"/>
        <v>3.7966462984358942</v>
      </c>
      <c r="M75" s="215">
        <f t="shared" si="4"/>
        <v>3.7566462984358941</v>
      </c>
      <c r="N75" s="40">
        <f t="shared" si="20"/>
        <v>0.21179716253256764</v>
      </c>
      <c r="O75" s="40">
        <f t="shared" si="21"/>
        <v>7.3108946491981532</v>
      </c>
      <c r="P75" s="228">
        <f t="shared" si="22"/>
        <v>54.943336040410394</v>
      </c>
      <c r="Q75" s="40">
        <f t="shared" si="23"/>
        <v>159.45365674533846</v>
      </c>
      <c r="R75" s="40">
        <f t="shared" si="24"/>
        <v>876.42453401668763</v>
      </c>
      <c r="S75" s="215">
        <f t="shared" si="5"/>
        <v>2.4885675354160343E-2</v>
      </c>
      <c r="T75" s="215">
        <f t="shared" si="6"/>
        <v>0.21720239071402433</v>
      </c>
      <c r="U75" s="230">
        <f t="shared" si="25"/>
        <v>3.636646298435894</v>
      </c>
      <c r="V75" s="230">
        <f t="shared" si="7"/>
        <v>3.6766462984358941</v>
      </c>
      <c r="W75" s="40">
        <f t="shared" si="26"/>
        <v>-0.20787657731559506</v>
      </c>
      <c r="X75" s="40">
        <f t="shared" si="27"/>
        <v>144.47920163178819</v>
      </c>
      <c r="Y75" s="40">
        <f t="shared" si="28"/>
        <v>52.628151427816363</v>
      </c>
      <c r="Z75" s="40">
        <f t="shared" si="29"/>
        <v>843.08492158080912</v>
      </c>
      <c r="AA75" s="230">
        <f t="shared" si="8"/>
        <v>2.3440317251909811E-2</v>
      </c>
      <c r="AB75" s="230">
        <f t="shared" si="30"/>
        <v>-0.21286622926170723</v>
      </c>
      <c r="AC75" s="40">
        <f t="shared" si="31"/>
        <v>0.21720239071402433</v>
      </c>
      <c r="AD75" s="40">
        <f t="shared" si="9"/>
        <v>0.36832007114199117</v>
      </c>
      <c r="AE75" s="40">
        <f t="shared" si="32"/>
        <v>-4.0791116993964753E-2</v>
      </c>
      <c r="AF75" s="40">
        <f t="shared" si="10"/>
        <v>742.34592515089582</v>
      </c>
      <c r="AG75" s="40">
        <f t="shared" si="11"/>
        <v>737.26023463632487</v>
      </c>
      <c r="AH75" s="40">
        <f t="shared" si="33"/>
        <v>3.7965417984442538</v>
      </c>
      <c r="AI75" s="40">
        <f t="shared" si="12"/>
        <v>247.82783033078428</v>
      </c>
      <c r="AJ75" s="40">
        <f t="shared" si="34"/>
        <v>1.234736339527079</v>
      </c>
      <c r="AK75" s="8">
        <f t="shared" si="36"/>
        <v>0.58133531969303487</v>
      </c>
      <c r="AL75" s="41">
        <f t="shared" si="37"/>
        <v>0.31774668313431875</v>
      </c>
      <c r="AZ75" s="8"/>
    </row>
    <row r="76" spans="1:52" x14ac:dyDescent="0.25">
      <c r="A76" s="39"/>
      <c r="B76" s="40">
        <f t="shared" si="13"/>
        <v>742.34592515089582</v>
      </c>
      <c r="C76" s="40">
        <f t="shared" si="13"/>
        <v>737.26023463632487</v>
      </c>
      <c r="D76" s="40">
        <f t="shared" si="13"/>
        <v>3.7965417984442538</v>
      </c>
      <c r="E76" s="40">
        <f t="shared" si="35"/>
        <v>16</v>
      </c>
      <c r="F76" s="40">
        <f t="shared" si="14"/>
        <v>16</v>
      </c>
      <c r="G76" s="40">
        <f t="shared" si="15"/>
        <v>263.07951099658311</v>
      </c>
      <c r="H76" s="25">
        <f t="shared" si="16"/>
        <v>0.08</v>
      </c>
      <c r="I76" s="226">
        <f t="shared" si="17"/>
        <v>4.0685524116567651</v>
      </c>
      <c r="J76" s="227">
        <f t="shared" si="38"/>
        <v>80</v>
      </c>
      <c r="K76" s="40">
        <f t="shared" si="18"/>
        <v>1</v>
      </c>
      <c r="L76" s="215">
        <f t="shared" si="19"/>
        <v>3.8765417984442538</v>
      </c>
      <c r="M76" s="215">
        <f t="shared" si="4"/>
        <v>3.8365417984442538</v>
      </c>
      <c r="N76" s="40">
        <f t="shared" si="20"/>
        <v>0.21634407206434503</v>
      </c>
      <c r="O76" s="40">
        <f t="shared" si="21"/>
        <v>7.3102121490531129</v>
      </c>
      <c r="P76" s="228">
        <f t="shared" si="22"/>
        <v>56.499222260827402</v>
      </c>
      <c r="Q76" s="40">
        <f t="shared" si="23"/>
        <v>175.0588258657688</v>
      </c>
      <c r="R76" s="40">
        <f t="shared" si="24"/>
        <v>896.77531238341874</v>
      </c>
      <c r="S76" s="231">
        <f t="shared" si="5"/>
        <v>2.6703635209618059E-2</v>
      </c>
      <c r="T76" s="215">
        <f t="shared" si="6"/>
        <v>0.22227974940699474</v>
      </c>
      <c r="U76" s="230">
        <f t="shared" si="25"/>
        <v>3.7165417984442537</v>
      </c>
      <c r="V76" s="230">
        <f t="shared" si="7"/>
        <v>3.7565417984442537</v>
      </c>
      <c r="W76" s="40">
        <f t="shared" si="26"/>
        <v>-0.21235125353429929</v>
      </c>
      <c r="X76" s="40">
        <f t="shared" si="27"/>
        <v>159.43367439373375</v>
      </c>
      <c r="Y76" s="40">
        <f t="shared" si="28"/>
        <v>54.167532478204741</v>
      </c>
      <c r="Z76" s="40">
        <f t="shared" si="29"/>
        <v>865.68386202453109</v>
      </c>
      <c r="AA76" s="230">
        <f t="shared" si="8"/>
        <v>2.5193630347735193E-2</v>
      </c>
      <c r="AB76" s="230">
        <f t="shared" si="30"/>
        <v>-0.21783941934032469</v>
      </c>
      <c r="AC76" s="40">
        <f t="shared" si="31"/>
        <v>0.22227974940699474</v>
      </c>
      <c r="AD76" s="40">
        <f t="shared" si="9"/>
        <v>0.35990683007978297</v>
      </c>
      <c r="AE76" s="40">
        <f t="shared" si="32"/>
        <v>-3.8287066955173497E-2</v>
      </c>
      <c r="AF76" s="26">
        <f t="shared" si="10"/>
        <v>742.33998947355315</v>
      </c>
      <c r="AG76" s="26">
        <f t="shared" si="11"/>
        <v>737.03795488691787</v>
      </c>
      <c r="AH76" s="40">
        <f t="shared" si="33"/>
        <v>3.8764527957655406</v>
      </c>
      <c r="AI76" s="26">
        <f t="shared" si="12"/>
        <v>247.86559836959296</v>
      </c>
      <c r="AJ76" s="40">
        <f t="shared" si="34"/>
        <v>1.3035878946297437</v>
      </c>
      <c r="AK76" s="8">
        <f t="shared" si="36"/>
        <v>0.6425935347113283</v>
      </c>
      <c r="AL76" s="41">
        <f t="shared" si="37"/>
        <v>0.33757593100388616</v>
      </c>
      <c r="AZ76" s="8"/>
    </row>
    <row r="77" spans="1:52" x14ac:dyDescent="0.25">
      <c r="A77" s="39"/>
      <c r="B77" s="40">
        <f t="shared" si="13"/>
        <v>742.33998947355315</v>
      </c>
      <c r="C77" s="40">
        <f t="shared" si="13"/>
        <v>737.03795488691787</v>
      </c>
      <c r="D77" s="40">
        <f t="shared" si="13"/>
        <v>3.8764527957655406</v>
      </c>
      <c r="E77" s="40">
        <f t="shared" si="35"/>
        <v>16</v>
      </c>
      <c r="F77" s="40">
        <f t="shared" si="14"/>
        <v>16</v>
      </c>
      <c r="G77" s="40">
        <f t="shared" si="15"/>
        <v>279.69014973722057</v>
      </c>
      <c r="H77" s="25">
        <f t="shared" si="16"/>
        <v>0.08</v>
      </c>
      <c r="I77" s="226">
        <f t="shared" si="17"/>
        <v>4.241627669308218</v>
      </c>
      <c r="J77" s="227">
        <f t="shared" si="38"/>
        <v>80</v>
      </c>
      <c r="K77" s="40">
        <f t="shared" si="18"/>
        <v>1</v>
      </c>
      <c r="L77" s="215">
        <f t="shared" si="19"/>
        <v>3.9564527957655407</v>
      </c>
      <c r="M77" s="215">
        <f t="shared" si="4"/>
        <v>3.9164527957655406</v>
      </c>
      <c r="N77" s="40">
        <f t="shared" si="20"/>
        <v>0.22089263191422326</v>
      </c>
      <c r="O77" s="40">
        <f t="shared" si="21"/>
        <v>7.3094626708606443</v>
      </c>
      <c r="P77" s="228">
        <f t="shared" si="22"/>
        <v>58.066219164838806</v>
      </c>
      <c r="Q77" s="40">
        <f t="shared" si="23"/>
        <v>191.33089232621489</v>
      </c>
      <c r="R77" s="40">
        <f t="shared" si="24"/>
        <v>915.80942059968208</v>
      </c>
      <c r="S77" s="231">
        <f t="shared" si="5"/>
        <v>2.8582126552239705E-2</v>
      </c>
      <c r="T77" s="215">
        <f t="shared" si="6"/>
        <v>0.2273919782124558</v>
      </c>
      <c r="U77" s="230">
        <f t="shared" si="25"/>
        <v>3.7964527957655405</v>
      </c>
      <c r="V77" s="230">
        <f t="shared" si="7"/>
        <v>3.8364527957655405</v>
      </c>
      <c r="W77" s="40">
        <f t="shared" si="26"/>
        <v>-0.21682602934994755</v>
      </c>
      <c r="X77" s="40">
        <f t="shared" si="27"/>
        <v>175.04107519865997</v>
      </c>
      <c r="Y77" s="40">
        <f t="shared" si="28"/>
        <v>55.718250814009942</v>
      </c>
      <c r="Z77" s="40">
        <f t="shared" si="29"/>
        <v>886.75136461020861</v>
      </c>
      <c r="AA77" s="230">
        <f t="shared" si="8"/>
        <v>2.7005526850453303E-2</v>
      </c>
      <c r="AB77" s="230">
        <f t="shared" si="30"/>
        <v>-0.22284405033472576</v>
      </c>
      <c r="AC77" s="40">
        <f t="shared" si="31"/>
        <v>0.2273919782124558</v>
      </c>
      <c r="AD77" s="40">
        <f t="shared" si="9"/>
        <v>0.35181540100440473</v>
      </c>
      <c r="AE77" s="40">
        <f t="shared" si="32"/>
        <v>-3.5988160155027052E-2</v>
      </c>
      <c r="AF77" s="26">
        <f t="shared" si="10"/>
        <v>742.33349012725489</v>
      </c>
      <c r="AG77" s="26">
        <f t="shared" si="11"/>
        <v>736.81056290870538</v>
      </c>
      <c r="AH77" s="40">
        <f t="shared" si="33"/>
        <v>3.9563789424621696</v>
      </c>
      <c r="AI77" s="26">
        <f t="shared" si="12"/>
        <v>248.29617723691575</v>
      </c>
      <c r="AJ77" s="40">
        <f t="shared" si="34"/>
        <v>1.3725590549733313</v>
      </c>
      <c r="AK77" s="8">
        <f t="shared" si="36"/>
        <v>0.70791517160113704</v>
      </c>
      <c r="AL77" s="41">
        <f t="shared" si="37"/>
        <v>0.35743962518283945</v>
      </c>
      <c r="AZ77" s="8"/>
    </row>
    <row r="78" spans="1:52" x14ac:dyDescent="0.25">
      <c r="A78" s="39"/>
      <c r="B78" s="40">
        <f t="shared" si="13"/>
        <v>742.33349012725489</v>
      </c>
      <c r="C78" s="40">
        <f t="shared" si="13"/>
        <v>736.81056290870538</v>
      </c>
      <c r="D78" s="40">
        <f t="shared" si="13"/>
        <v>3.9563789424621696</v>
      </c>
      <c r="E78" s="40">
        <f t="shared" si="35"/>
        <v>16</v>
      </c>
      <c r="F78" s="40">
        <f t="shared" si="14"/>
        <v>16</v>
      </c>
      <c r="G78" s="40">
        <f t="shared" si="15"/>
        <v>296.98893381670564</v>
      </c>
      <c r="H78" s="25">
        <f t="shared" si="16"/>
        <v>0.08</v>
      </c>
      <c r="I78" s="226">
        <f t="shared" si="17"/>
        <v>4.4183417748396101</v>
      </c>
      <c r="J78" s="227">
        <f t="shared" si="38"/>
        <v>80</v>
      </c>
      <c r="K78" s="40">
        <f t="shared" si="18"/>
        <v>1</v>
      </c>
      <c r="L78" s="215">
        <f t="shared" si="19"/>
        <v>4.0363789424621697</v>
      </c>
      <c r="M78" s="215">
        <f t="shared" si="4"/>
        <v>3.9963789424621696</v>
      </c>
      <c r="N78" s="40">
        <f t="shared" si="20"/>
        <v>0.22544282271952021</v>
      </c>
      <c r="O78" s="40">
        <f t="shared" si="21"/>
        <v>7.3086420200680511</v>
      </c>
      <c r="P78" s="228">
        <f t="shared" si="22"/>
        <v>59.644179376628173</v>
      </c>
      <c r="Q78" s="40">
        <f t="shared" si="23"/>
        <v>208.28400014957049</v>
      </c>
      <c r="R78" s="40">
        <f t="shared" si="24"/>
        <v>933.64772366119189</v>
      </c>
      <c r="S78" s="215">
        <f t="shared" si="5"/>
        <v>3.0523629728085099E-2</v>
      </c>
      <c r="T78" s="215">
        <f t="shared" si="6"/>
        <v>0.2325408123730637</v>
      </c>
      <c r="U78" s="230">
        <f t="shared" si="25"/>
        <v>3.8763789424621695</v>
      </c>
      <c r="V78" s="230">
        <f t="shared" si="7"/>
        <v>3.9163789424621696</v>
      </c>
      <c r="W78" s="40">
        <f t="shared" si="26"/>
        <v>-0.22130088483704036</v>
      </c>
      <c r="X78" s="40">
        <f t="shared" si="27"/>
        <v>191.31554299925062</v>
      </c>
      <c r="Y78" s="40">
        <f t="shared" si="28"/>
        <v>57.280151420070467</v>
      </c>
      <c r="Z78" s="40">
        <f t="shared" si="29"/>
        <v>906.43458743348265</v>
      </c>
      <c r="AA78" s="230">
        <f t="shared" si="8"/>
        <v>2.8878663839848665E-2</v>
      </c>
      <c r="AB78" s="230">
        <f t="shared" si="30"/>
        <v>-0.22788180693472559</v>
      </c>
      <c r="AC78" s="40">
        <f t="shared" si="31"/>
        <v>0.2325408123730637</v>
      </c>
      <c r="AD78" s="40">
        <f t="shared" si="9"/>
        <v>0.34402563224754079</v>
      </c>
      <c r="AE78" s="40">
        <f t="shared" si="32"/>
        <v>-3.387350898355012E-2</v>
      </c>
      <c r="AF78" s="40">
        <f t="shared" si="10"/>
        <v>742.32639213760137</v>
      </c>
      <c r="AG78" s="40">
        <f t="shared" si="11"/>
        <v>736.57802209633235</v>
      </c>
      <c r="AH78" s="40">
        <f t="shared" si="33"/>
        <v>4.036319911184405</v>
      </c>
      <c r="AI78" s="40">
        <f t="shared" si="12"/>
        <v>249.06697299189219</v>
      </c>
      <c r="AJ78" s="40">
        <f t="shared" si="34"/>
        <v>1.4417443252488569</v>
      </c>
      <c r="AK78" s="8">
        <f t="shared" si="36"/>
        <v>0.77757675057183562</v>
      </c>
      <c r="AL78" s="41">
        <f t="shared" si="37"/>
        <v>0.37736498302219085</v>
      </c>
      <c r="AZ78" s="8"/>
    </row>
    <row r="79" spans="1:52" x14ac:dyDescent="0.25">
      <c r="A79" s="39"/>
      <c r="B79" s="40">
        <f t="shared" si="13"/>
        <v>742.32639213760137</v>
      </c>
      <c r="C79" s="40">
        <f t="shared" si="13"/>
        <v>736.57802209633235</v>
      </c>
      <c r="D79" s="40">
        <f t="shared" si="13"/>
        <v>4.036319911184405</v>
      </c>
      <c r="E79" s="40">
        <f t="shared" si="35"/>
        <v>16</v>
      </c>
      <c r="F79" s="40">
        <f t="shared" si="14"/>
        <v>16</v>
      </c>
      <c r="G79" s="40">
        <f t="shared" si="15"/>
        <v>314.99002079849151</v>
      </c>
      <c r="H79" s="25">
        <f t="shared" si="16"/>
        <v>0.08</v>
      </c>
      <c r="I79" s="226">
        <f t="shared" si="17"/>
        <v>4.598696033015222</v>
      </c>
      <c r="J79" s="227">
        <f t="shared" si="38"/>
        <v>80</v>
      </c>
      <c r="K79" s="40">
        <f t="shared" si="18"/>
        <v>1</v>
      </c>
      <c r="L79" s="215">
        <f t="shared" si="19"/>
        <v>4.1163199111844051</v>
      </c>
      <c r="M79" s="215">
        <f t="shared" si="4"/>
        <v>4.0763199111844051</v>
      </c>
      <c r="N79" s="40">
        <f t="shared" si="20"/>
        <v>0.22999462627664435</v>
      </c>
      <c r="O79" s="40">
        <f t="shared" si="21"/>
        <v>7.307745780574467</v>
      </c>
      <c r="P79" s="228">
        <f t="shared" si="22"/>
        <v>61.232960468229145</v>
      </c>
      <c r="Q79" s="40">
        <f t="shared" si="23"/>
        <v>225.93230199499908</v>
      </c>
      <c r="R79" s="40">
        <f t="shared" si="24"/>
        <v>950.39685141811117</v>
      </c>
      <c r="S79" s="215">
        <f t="shared" si="5"/>
        <v>3.2530437760642794E-2</v>
      </c>
      <c r="T79" s="215">
        <f t="shared" si="6"/>
        <v>0.23772802293054718</v>
      </c>
      <c r="U79" s="230">
        <f t="shared" si="25"/>
        <v>3.956319911184405</v>
      </c>
      <c r="V79" s="230">
        <f t="shared" si="7"/>
        <v>3.996319911184405</v>
      </c>
      <c r="W79" s="40">
        <f t="shared" si="26"/>
        <v>-0.22577580123571828</v>
      </c>
      <c r="X79" s="40">
        <f t="shared" si="27"/>
        <v>208.27122544394717</v>
      </c>
      <c r="Y79" s="40">
        <f t="shared" si="28"/>
        <v>58.853084632078911</v>
      </c>
      <c r="Z79" s="40">
        <f t="shared" si="29"/>
        <v>924.86256225578552</v>
      </c>
      <c r="AA79" s="230">
        <f t="shared" si="8"/>
        <v>3.0815459046436806E-2</v>
      </c>
      <c r="AB79" s="230">
        <f t="shared" si="30"/>
        <v>-0.23295439794528866</v>
      </c>
      <c r="AC79" s="40">
        <f t="shared" si="31"/>
        <v>0.23772802293054718</v>
      </c>
      <c r="AD79" s="40">
        <f t="shared" si="9"/>
        <v>0.33651901451841965</v>
      </c>
      <c r="AE79" s="40">
        <f t="shared" si="32"/>
        <v>-3.1924793503591571E-2</v>
      </c>
      <c r="AF79" s="40">
        <f t="shared" si="10"/>
        <v>742.31865874094751</v>
      </c>
      <c r="AG79" s="40">
        <f t="shared" si="11"/>
        <v>736.34029407340176</v>
      </c>
      <c r="AH79" s="40">
        <f t="shared" si="33"/>
        <v>4.1162753935826739</v>
      </c>
      <c r="AI79" s="40">
        <f t="shared" si="12"/>
        <v>250.13553293640146</v>
      </c>
      <c r="AJ79" s="40">
        <f t="shared" si="34"/>
        <v>1.5112264177311907</v>
      </c>
      <c r="AK79" s="8">
        <f t="shared" si="36"/>
        <v>0.85186423580829096</v>
      </c>
      <c r="AL79" s="41">
        <f t="shared" si="37"/>
        <v>0.39737582565710294</v>
      </c>
      <c r="AZ79" s="8"/>
    </row>
    <row r="80" spans="1:52" x14ac:dyDescent="0.25">
      <c r="A80" s="39"/>
      <c r="B80" s="40">
        <f t="shared" si="13"/>
        <v>742.31865874094751</v>
      </c>
      <c r="C80" s="40">
        <f t="shared" si="13"/>
        <v>736.34029407340176</v>
      </c>
      <c r="D80" s="40">
        <f t="shared" si="13"/>
        <v>4.1162753935826739</v>
      </c>
      <c r="E80" s="40">
        <f t="shared" si="35"/>
        <v>16</v>
      </c>
      <c r="F80" s="40">
        <f t="shared" si="14"/>
        <v>16</v>
      </c>
      <c r="G80" s="40">
        <f t="shared" si="15"/>
        <v>333.70757680249335</v>
      </c>
      <c r="H80" s="25">
        <f t="shared" si="16"/>
        <v>0.08</v>
      </c>
      <c r="I80" s="226">
        <f t="shared" si="17"/>
        <v>4.7826917340365984</v>
      </c>
      <c r="J80" s="227">
        <f t="shared" si="38"/>
        <v>80</v>
      </c>
      <c r="K80" s="40">
        <f t="shared" si="18"/>
        <v>1</v>
      </c>
      <c r="L80" s="215">
        <f t="shared" si="19"/>
        <v>4.196275393582674</v>
      </c>
      <c r="M80" s="215">
        <f t="shared" si="4"/>
        <v>4.1562753935826739</v>
      </c>
      <c r="N80" s="40">
        <f t="shared" si="20"/>
        <v>0.23454802545160192</v>
      </c>
      <c r="O80" s="40">
        <f t="shared" si="21"/>
        <v>7.3067693103569731</v>
      </c>
      <c r="P80" s="228">
        <f t="shared" si="22"/>
        <v>62.832424700497604</v>
      </c>
      <c r="Q80" s="40">
        <f t="shared" si="23"/>
        <v>244.28995910378757</v>
      </c>
      <c r="R80" s="40">
        <f t="shared" si="24"/>
        <v>966.15122749019054</v>
      </c>
      <c r="S80" s="215">
        <f t="shared" si="5"/>
        <v>3.4604701775635155E-2</v>
      </c>
      <c r="T80" s="215">
        <f t="shared" si="6"/>
        <v>0.24295542549565147</v>
      </c>
      <c r="U80" s="230">
        <f t="shared" si="25"/>
        <v>4.0362753935826738</v>
      </c>
      <c r="V80" s="230">
        <f t="shared" si="7"/>
        <v>4.0762753935826739</v>
      </c>
      <c r="W80" s="40">
        <f t="shared" si="26"/>
        <v>-0.23025076086196883</v>
      </c>
      <c r="X80" s="40">
        <f t="shared" si="27"/>
        <v>225.92227881924003</v>
      </c>
      <c r="Y80" s="40">
        <f t="shared" si="28"/>
        <v>60.436905848925122</v>
      </c>
      <c r="Z80" s="40">
        <f t="shared" si="29"/>
        <v>942.14889360633322</v>
      </c>
      <c r="AA80" s="230">
        <f t="shared" si="8"/>
        <v>3.2818151954981868E-2</v>
      </c>
      <c r="AB80" s="230">
        <f t="shared" si="30"/>
        <v>-0.23806356718478411</v>
      </c>
      <c r="AC80" s="40">
        <f t="shared" si="31"/>
        <v>0.24295542549565147</v>
      </c>
      <c r="AD80" s="40">
        <f t="shared" si="9"/>
        <v>0.32927850792709251</v>
      </c>
      <c r="AE80" s="40">
        <f t="shared" si="32"/>
        <v>-3.0125882699032852E-2</v>
      </c>
      <c r="AF80" s="40">
        <f t="shared" si="10"/>
        <v>742.31025134090351</v>
      </c>
      <c r="AG80" s="40">
        <f t="shared" si="11"/>
        <v>736.0973386479061</v>
      </c>
      <c r="AH80" s="40">
        <f t="shared" si="33"/>
        <v>4.1962450988696078</v>
      </c>
      <c r="AI80" s="40">
        <f t="shared" si="12"/>
        <v>251.46728439893042</v>
      </c>
      <c r="AJ80" s="40">
        <f t="shared" si="34"/>
        <v>1.581078441175338</v>
      </c>
      <c r="AK80" s="8">
        <f t="shared" si="36"/>
        <v>0.93107392095125019</v>
      </c>
      <c r="AL80" s="41">
        <f t="shared" si="37"/>
        <v>0.41749320840901738</v>
      </c>
      <c r="AZ80" s="8"/>
    </row>
    <row r="81" spans="1:52" x14ac:dyDescent="0.25">
      <c r="A81" s="39"/>
      <c r="B81" s="40">
        <f t="shared" si="13"/>
        <v>742.31025134090351</v>
      </c>
      <c r="C81" s="40">
        <f t="shared" si="13"/>
        <v>736.0973386479061</v>
      </c>
      <c r="D81" s="40">
        <f t="shared" si="13"/>
        <v>4.1962450988696078</v>
      </c>
      <c r="E81" s="40">
        <f t="shared" si="35"/>
        <v>16</v>
      </c>
      <c r="F81" s="40">
        <f t="shared" si="14"/>
        <v>16</v>
      </c>
      <c r="G81" s="40">
        <f t="shared" si="15"/>
        <v>353.15577645575786</v>
      </c>
      <c r="H81" s="25">
        <f t="shared" si="16"/>
        <v>0.08</v>
      </c>
      <c r="I81" s="226">
        <f t="shared" si="17"/>
        <v>4.9703301543979252</v>
      </c>
      <c r="J81" s="227">
        <f t="shared" si="38"/>
        <v>80</v>
      </c>
      <c r="K81" s="40">
        <f t="shared" si="18"/>
        <v>1</v>
      </c>
      <c r="L81" s="215">
        <f t="shared" si="19"/>
        <v>4.2762450988696079</v>
      </c>
      <c r="M81" s="215">
        <f t="shared" si="4"/>
        <v>4.2362450988696079</v>
      </c>
      <c r="N81" s="40">
        <f t="shared" si="20"/>
        <v>0.2391030040990092</v>
      </c>
      <c r="O81" s="40">
        <f t="shared" si="21"/>
        <v>7.3057077359780829</v>
      </c>
      <c r="P81" s="228">
        <f t="shared" si="22"/>
        <v>64.442438782335273</v>
      </c>
      <c r="Q81" s="40">
        <f t="shared" si="23"/>
        <v>263.37114124844481</v>
      </c>
      <c r="R81" s="40">
        <f t="shared" si="24"/>
        <v>980.99476129226639</v>
      </c>
      <c r="S81" s="215">
        <f t="shared" si="5"/>
        <v>3.6748465003173247E-2</v>
      </c>
      <c r="T81" s="215">
        <f t="shared" si="6"/>
        <v>0.24822488769747653</v>
      </c>
      <c r="U81" s="230">
        <f t="shared" si="25"/>
        <v>4.1162450988696078</v>
      </c>
      <c r="V81" s="230">
        <f t="shared" si="7"/>
        <v>4.1562450988696078</v>
      </c>
      <c r="W81" s="40">
        <f t="shared" si="26"/>
        <v>-0.23472574702623383</v>
      </c>
      <c r="X81" s="40">
        <f t="shared" si="27"/>
        <v>244.28286799548289</v>
      </c>
      <c r="Y81" s="40">
        <f t="shared" si="28"/>
        <v>62.031475265827574</v>
      </c>
      <c r="Z81" s="40">
        <f t="shared" si="29"/>
        <v>958.39399017669825</v>
      </c>
      <c r="AA81" s="230">
        <f t="shared" si="8"/>
        <v>3.4888848360597198E-2</v>
      </c>
      <c r="AB81" s="230">
        <f t="shared" si="30"/>
        <v>-0.24321110229377504</v>
      </c>
      <c r="AC81" s="40">
        <f t="shared" si="31"/>
        <v>0.24822488769747653</v>
      </c>
      <c r="AD81" s="40">
        <f t="shared" si="9"/>
        <v>0.32228839236096185</v>
      </c>
      <c r="AE81" s="40">
        <f t="shared" si="32"/>
        <v>-2.8462523347845197E-2</v>
      </c>
      <c r="AF81" s="40">
        <f t="shared" si="10"/>
        <v>742.30112945730502</v>
      </c>
      <c r="AG81" s="40">
        <f t="shared" si="11"/>
        <v>735.84911376020864</v>
      </c>
      <c r="AH81" s="40">
        <f t="shared" si="33"/>
        <v>4.2762287525156539</v>
      </c>
      <c r="AI81" s="40">
        <f t="shared" si="12"/>
        <v>253.03385654219949</v>
      </c>
      <c r="AJ81" s="40">
        <f t="shared" si="34"/>
        <v>1.6513656235481713</v>
      </c>
      <c r="AK81" s="8">
        <f t="shared" si="36"/>
        <v>1.0155132360669372</v>
      </c>
      <c r="AL81" s="41">
        <f t="shared" si="37"/>
        <v>0.43773591693239333</v>
      </c>
      <c r="AZ81" s="8"/>
    </row>
    <row r="82" spans="1:52" x14ac:dyDescent="0.25">
      <c r="A82" s="39"/>
      <c r="B82" s="40">
        <f t="shared" si="13"/>
        <v>742.30112945730502</v>
      </c>
      <c r="C82" s="40">
        <f t="shared" si="13"/>
        <v>735.84911376020864</v>
      </c>
      <c r="D82" s="40">
        <f t="shared" si="13"/>
        <v>4.2762287525156539</v>
      </c>
      <c r="E82" s="40">
        <f t="shared" si="35"/>
        <v>16</v>
      </c>
      <c r="F82" s="40">
        <f t="shared" si="14"/>
        <v>16</v>
      </c>
      <c r="G82" s="40">
        <f t="shared" si="15"/>
        <v>373.34880284612399</v>
      </c>
      <c r="H82" s="25">
        <f t="shared" si="16"/>
        <v>0.08</v>
      </c>
      <c r="I82" s="226">
        <f t="shared" si="17"/>
        <v>5.1616125576771088</v>
      </c>
      <c r="J82" s="227">
        <f t="shared" si="38"/>
        <v>80</v>
      </c>
      <c r="K82" s="40">
        <f t="shared" si="18"/>
        <v>1</v>
      </c>
      <c r="L82" s="215">
        <f t="shared" si="19"/>
        <v>4.356228752515654</v>
      </c>
      <c r="M82" s="215">
        <f t="shared" si="4"/>
        <v>4.316228752515654</v>
      </c>
      <c r="N82" s="40">
        <f t="shared" si="20"/>
        <v>0.24365954698864023</v>
      </c>
      <c r="O82" s="40">
        <f t="shared" si="21"/>
        <v>7.304555946142381</v>
      </c>
      <c r="P82" s="228">
        <f t="shared" si="22"/>
        <v>66.062873646569642</v>
      </c>
      <c r="Q82" s="40">
        <f t="shared" si="23"/>
        <v>283.19002668490754</v>
      </c>
      <c r="R82" s="40">
        <f t="shared" si="24"/>
        <v>995.0022666291718</v>
      </c>
      <c r="S82" s="215">
        <f t="shared" si="5"/>
        <v>3.8963688674779999E-2</v>
      </c>
      <c r="T82" s="215">
        <f t="shared" si="6"/>
        <v>0.25353833577073287</v>
      </c>
      <c r="U82" s="230">
        <f t="shared" si="25"/>
        <v>4.1962287525156539</v>
      </c>
      <c r="V82" s="230">
        <f t="shared" si="7"/>
        <v>4.2362287525156539</v>
      </c>
      <c r="W82" s="40">
        <f t="shared" si="26"/>
        <v>-0.23920074395960889</v>
      </c>
      <c r="X82" s="40">
        <f t="shared" si="27"/>
        <v>263.36716637605917</v>
      </c>
      <c r="Y82" s="40">
        <f t="shared" si="28"/>
        <v>63.636657626390381</v>
      </c>
      <c r="Z82" s="40">
        <f t="shared" si="29"/>
        <v>973.68692034899289</v>
      </c>
      <c r="AA82" s="230">
        <f t="shared" si="8"/>
        <v>3.7029553489536543E-2</v>
      </c>
      <c r="AB82" s="230">
        <f t="shared" si="30"/>
        <v>-0.24839884217257727</v>
      </c>
      <c r="AC82" s="40">
        <f t="shared" si="31"/>
        <v>0.25353833577073287</v>
      </c>
      <c r="AD82" s="40">
        <f t="shared" si="9"/>
        <v>0.31553413710320166</v>
      </c>
      <c r="AE82" s="40">
        <f t="shared" si="32"/>
        <v>-2.6922081738372454E-2</v>
      </c>
      <c r="AF82" s="40">
        <f t="shared" si="10"/>
        <v>742.29125066852293</v>
      </c>
      <c r="AG82" s="40">
        <f t="shared" si="11"/>
        <v>735.59557542443792</v>
      </c>
      <c r="AH82" s="40">
        <f t="shared" si="33"/>
        <v>4.3562260950634322</v>
      </c>
      <c r="AI82" s="40">
        <f t="shared" si="12"/>
        <v>254.81181729330098</v>
      </c>
      <c r="AJ82" s="40">
        <f t="shared" si="34"/>
        <v>1.7221466839074215</v>
      </c>
      <c r="AK82" s="8">
        <f t="shared" si="36"/>
        <v>1.1055015012532556</v>
      </c>
      <c r="AL82" s="41">
        <f t="shared" si="37"/>
        <v>0.45812086231585741</v>
      </c>
      <c r="AZ82" s="8"/>
    </row>
    <row r="83" spans="1:52" x14ac:dyDescent="0.25">
      <c r="A83" s="39"/>
      <c r="B83" s="40">
        <f t="shared" si="13"/>
        <v>742.29125066852293</v>
      </c>
      <c r="C83" s="40">
        <f t="shared" si="13"/>
        <v>735.59557542443792</v>
      </c>
      <c r="D83" s="40">
        <f t="shared" si="13"/>
        <v>4.3562260950634322</v>
      </c>
      <c r="E83" s="40">
        <f t="shared" si="35"/>
        <v>16</v>
      </c>
      <c r="F83" s="40">
        <f t="shared" si="14"/>
        <v>16</v>
      </c>
      <c r="G83" s="40">
        <f t="shared" si="15"/>
        <v>394.30084747859405</v>
      </c>
      <c r="H83" s="25">
        <f t="shared" si="16"/>
        <v>0.08</v>
      </c>
      <c r="I83" s="226">
        <f t="shared" si="17"/>
        <v>5.3565401952680078</v>
      </c>
      <c r="J83" s="227">
        <f t="shared" si="38"/>
        <v>80</v>
      </c>
      <c r="K83" s="40">
        <f t="shared" si="18"/>
        <v>1</v>
      </c>
      <c r="L83" s="215">
        <f t="shared" si="19"/>
        <v>4.4362260950634322</v>
      </c>
      <c r="M83" s="215">
        <f t="shared" si="4"/>
        <v>4.3962260950634322</v>
      </c>
      <c r="N83" s="40">
        <f t="shared" si="20"/>
        <v>0.24821763973862332</v>
      </c>
      <c r="O83" s="40">
        <f t="shared" si="21"/>
        <v>7.3033085844121626</v>
      </c>
      <c r="P83" s="228">
        <f t="shared" si="22"/>
        <v>67.693604241047694</v>
      </c>
      <c r="Q83" s="40">
        <f t="shared" si="23"/>
        <v>303.76080210756777</v>
      </c>
      <c r="R83" s="40">
        <f t="shared" si="24"/>
        <v>1008.2406570204186</v>
      </c>
      <c r="S83" s="215">
        <f t="shared" si="5"/>
        <v>4.1252272084537397E-2</v>
      </c>
      <c r="T83" s="215">
        <f t="shared" si="6"/>
        <v>0.25889776060101377</v>
      </c>
      <c r="U83" s="230">
        <f t="shared" si="25"/>
        <v>4.2762260950634321</v>
      </c>
      <c r="V83" s="230">
        <f t="shared" si="7"/>
        <v>4.3162260950634321</v>
      </c>
      <c r="W83" s="40">
        <f t="shared" si="26"/>
        <v>-0.2436757367467326</v>
      </c>
      <c r="X83" s="40">
        <f t="shared" si="27"/>
        <v>283.18935584959883</v>
      </c>
      <c r="Y83" s="40">
        <f t="shared" si="28"/>
        <v>65.25232199190819</v>
      </c>
      <c r="Z83" s="40">
        <f t="shared" si="29"/>
        <v>988.10696365652029</v>
      </c>
      <c r="AA83" s="230">
        <f t="shared" si="8"/>
        <v>3.9242197077930766E-2</v>
      </c>
      <c r="AB83" s="230">
        <f t="shared" si="30"/>
        <v>-0.25362868353045065</v>
      </c>
      <c r="AC83" s="40">
        <f t="shared" si="31"/>
        <v>0.25889776060101377</v>
      </c>
      <c r="AD83" s="40">
        <f t="shared" si="9"/>
        <v>0.30900228651760203</v>
      </c>
      <c r="AE83" s="40">
        <f t="shared" si="32"/>
        <v>-2.5493327389884336E-2</v>
      </c>
      <c r="AF83" s="40">
        <f t="shared" si="10"/>
        <v>742.28057054766055</v>
      </c>
      <c r="AG83" s="40">
        <f t="shared" si="11"/>
        <v>735.33667766383689</v>
      </c>
      <c r="AH83" s="40">
        <f t="shared" si="33"/>
        <v>4.4362368810480053</v>
      </c>
      <c r="AI83" s="40">
        <f t="shared" si="12"/>
        <v>256.78171059488494</v>
      </c>
      <c r="AJ83" s="40">
        <f t="shared" si="34"/>
        <v>1.7934749368504452</v>
      </c>
      <c r="AK83" s="8">
        <f t="shared" si="36"/>
        <v>1.2013706454966357</v>
      </c>
      <c r="AL83" s="41">
        <f t="shared" si="37"/>
        <v>0.47866339916344819</v>
      </c>
      <c r="AZ83" s="8"/>
    </row>
    <row r="84" spans="1:52" x14ac:dyDescent="0.25">
      <c r="A84" s="39"/>
      <c r="B84" s="40">
        <f t="shared" si="13"/>
        <v>742.28057054766055</v>
      </c>
      <c r="C84" s="40">
        <f t="shared" si="13"/>
        <v>735.33667766383689</v>
      </c>
      <c r="D84" s="40">
        <f t="shared" si="13"/>
        <v>4.4362368810480053</v>
      </c>
      <c r="E84" s="40">
        <f t="shared" si="35"/>
        <v>16</v>
      </c>
      <c r="F84" s="40">
        <f t="shared" si="14"/>
        <v>16</v>
      </c>
      <c r="G84" s="40">
        <f t="shared" si="15"/>
        <v>416.02611023419911</v>
      </c>
      <c r="H84" s="25">
        <f t="shared" si="16"/>
        <v>0.08</v>
      </c>
      <c r="I84" s="226">
        <f t="shared" si="17"/>
        <v>5.5551143070589211</v>
      </c>
      <c r="J84" s="227">
        <f t="shared" si="38"/>
        <v>80</v>
      </c>
      <c r="K84" s="40">
        <f t="shared" si="18"/>
        <v>1</v>
      </c>
      <c r="L84" s="215">
        <f t="shared" si="19"/>
        <v>4.5162368810480054</v>
      </c>
      <c r="M84" s="215">
        <f t="shared" si="4"/>
        <v>4.4762368810480053</v>
      </c>
      <c r="N84" s="40">
        <f t="shared" si="20"/>
        <v>0.25277726875462925</v>
      </c>
      <c r="O84" s="40">
        <f t="shared" si="21"/>
        <v>7.301960041151272</v>
      </c>
      <c r="P84" s="228">
        <f t="shared" si="22"/>
        <v>69.33450933365188</v>
      </c>
      <c r="Q84" s="40">
        <f t="shared" si="23"/>
        <v>325.09766260688951</v>
      </c>
      <c r="R84" s="40">
        <f t="shared" si="24"/>
        <v>1020.7699576711534</v>
      </c>
      <c r="S84" s="215">
        <f t="shared" si="5"/>
        <v>4.3616068394575873E-2</v>
      </c>
      <c r="T84" s="215">
        <f t="shared" si="6"/>
        <v>0.26430522345801782</v>
      </c>
      <c r="U84" s="230">
        <f t="shared" si="25"/>
        <v>4.3562368810480052</v>
      </c>
      <c r="V84" s="230">
        <f t="shared" si="7"/>
        <v>4.3962368810480053</v>
      </c>
      <c r="W84" s="40">
        <f t="shared" si="26"/>
        <v>-0.24815071126468879</v>
      </c>
      <c r="X84" s="40">
        <f t="shared" si="27"/>
        <v>303.76362674498898</v>
      </c>
      <c r="Y84" s="40">
        <f t="shared" si="28"/>
        <v>66.878341526420485</v>
      </c>
      <c r="Z84" s="40">
        <f t="shared" si="29"/>
        <v>1001.7249147227833</v>
      </c>
      <c r="AA84" s="230">
        <f t="shared" si="8"/>
        <v>4.1528652707629142E-2</v>
      </c>
      <c r="AB84" s="230">
        <f t="shared" si="30"/>
        <v>-0.25890258688034962</v>
      </c>
      <c r="AC84" s="40">
        <f t="shared" si="31"/>
        <v>0.26430522345801782</v>
      </c>
      <c r="AD84" s="40">
        <f t="shared" si="9"/>
        <v>0.30268035929568826</v>
      </c>
      <c r="AE84" s="40">
        <f t="shared" si="32"/>
        <v>-2.4166250631324705E-2</v>
      </c>
      <c r="AF84" s="40">
        <f t="shared" si="10"/>
        <v>742.26904259295713</v>
      </c>
      <c r="AG84" s="40">
        <f t="shared" si="11"/>
        <v>735.0723724403789</v>
      </c>
      <c r="AH84" s="40">
        <f t="shared" si="33"/>
        <v>4.5162608780121056</v>
      </c>
      <c r="AI84" s="40">
        <f t="shared" si="12"/>
        <v>258.92731410416877</v>
      </c>
      <c r="AJ84" s="40">
        <f t="shared" si="34"/>
        <v>1.8653991907682699</v>
      </c>
      <c r="AK84" s="8">
        <f t="shared" si="36"/>
        <v>1.3034659048832655</v>
      </c>
      <c r="AL84" s="41">
        <f t="shared" si="37"/>
        <v>0.4993775842917817</v>
      </c>
      <c r="AZ84" s="8"/>
    </row>
    <row r="85" spans="1:52" x14ac:dyDescent="0.25">
      <c r="A85" s="39"/>
      <c r="B85" s="40">
        <f t="shared" si="13"/>
        <v>742.26904259295713</v>
      </c>
      <c r="C85" s="40">
        <f t="shared" si="13"/>
        <v>735.0723724403789</v>
      </c>
      <c r="D85" s="40">
        <f t="shared" si="13"/>
        <v>4.5162608780121056</v>
      </c>
      <c r="E85" s="40">
        <f t="shared" si="35"/>
        <v>16</v>
      </c>
      <c r="F85" s="40">
        <f t="shared" si="14"/>
        <v>16</v>
      </c>
      <c r="G85" s="40">
        <f t="shared" si="15"/>
        <v>438.53879933122408</v>
      </c>
      <c r="H85" s="25">
        <f t="shared" si="16"/>
        <v>0.08</v>
      </c>
      <c r="I85" s="226">
        <f t="shared" si="17"/>
        <v>5.7573361220625889</v>
      </c>
      <c r="J85" s="227">
        <f t="shared" si="38"/>
        <v>80</v>
      </c>
      <c r="K85" s="40">
        <f t="shared" si="18"/>
        <v>1</v>
      </c>
      <c r="L85" s="215">
        <f t="shared" si="19"/>
        <v>4.5962608780121057</v>
      </c>
      <c r="M85" s="215">
        <f t="shared" si="4"/>
        <v>4.5562608780121057</v>
      </c>
      <c r="N85" s="40">
        <f t="shared" si="20"/>
        <v>0.25733842117439742</v>
      </c>
      <c r="O85" s="40">
        <f t="shared" si="21"/>
        <v>7.3005044447373884</v>
      </c>
      <c r="P85" s="228">
        <f t="shared" si="22"/>
        <v>70.985471330083556</v>
      </c>
      <c r="Q85" s="40">
        <f t="shared" si="23"/>
        <v>347.21481162947561</v>
      </c>
      <c r="R85" s="40">
        <f t="shared" si="24"/>
        <v>1032.644166056534</v>
      </c>
      <c r="S85" s="215">
        <f t="shared" si="5"/>
        <v>4.6056897303617825E-2</v>
      </c>
      <c r="T85" s="215">
        <f t="shared" si="6"/>
        <v>0.26976286158683221</v>
      </c>
      <c r="U85" s="230">
        <f t="shared" si="25"/>
        <v>4.4362608780121056</v>
      </c>
      <c r="V85" s="230">
        <f t="shared" si="7"/>
        <v>4.4762608780121056</v>
      </c>
      <c r="W85" s="40">
        <f t="shared" si="26"/>
        <v>-0.25262565412728755</v>
      </c>
      <c r="X85" s="40">
        <f t="shared" si="27"/>
        <v>325.10417778902104</v>
      </c>
      <c r="Y85" s="40">
        <f t="shared" si="28"/>
        <v>68.514593296177878</v>
      </c>
      <c r="Z85" s="40">
        <f t="shared" si="29"/>
        <v>1014.6041845222726</v>
      </c>
      <c r="AA85" s="230">
        <f t="shared" si="8"/>
        <v>4.3890752986522653E-2</v>
      </c>
      <c r="AB85" s="230">
        <f t="shared" si="30"/>
        <v>-0.26422258221682748</v>
      </c>
      <c r="AC85" s="40">
        <f t="shared" si="31"/>
        <v>0.26976286158683221</v>
      </c>
      <c r="AD85" s="40">
        <f t="shared" si="9"/>
        <v>0.29655675925668262</v>
      </c>
      <c r="AE85" s="40">
        <f t="shared" si="32"/>
        <v>-2.2931907786593878E-2</v>
      </c>
      <c r="AF85" s="40">
        <f t="shared" si="10"/>
        <v>742.25661815254466</v>
      </c>
      <c r="AG85" s="40">
        <f t="shared" si="11"/>
        <v>734.80260957879204</v>
      </c>
      <c r="AH85" s="40">
        <f t="shared" si="33"/>
        <v>4.596297865606509</v>
      </c>
      <c r="AI85" s="40">
        <f t="shared" si="12"/>
        <v>261.23506087968696</v>
      </c>
      <c r="AJ85" s="40">
        <f t="shared" si="34"/>
        <v>1.9379644854570719</v>
      </c>
      <c r="AK85" s="8">
        <f t="shared" si="36"/>
        <v>1.412146511117836</v>
      </c>
      <c r="AL85" s="41">
        <f t="shared" si="37"/>
        <v>0.52027638916215668</v>
      </c>
      <c r="AZ85" s="8"/>
    </row>
    <row r="86" spans="1:52" x14ac:dyDescent="0.25">
      <c r="A86" s="39"/>
      <c r="B86" s="40">
        <f t="shared" si="13"/>
        <v>742.25661815254466</v>
      </c>
      <c r="C86" s="40">
        <f t="shared" si="13"/>
        <v>734.80260957879204</v>
      </c>
      <c r="D86" s="40">
        <f t="shared" si="13"/>
        <v>4.596297865606509</v>
      </c>
      <c r="E86" s="40">
        <f t="shared" si="35"/>
        <v>16</v>
      </c>
      <c r="F86" s="40">
        <f t="shared" si="14"/>
        <v>16</v>
      </c>
      <c r="G86" s="40">
        <f t="shared" si="15"/>
        <v>461.85313128864459</v>
      </c>
      <c r="H86" s="25">
        <f t="shared" si="16"/>
        <v>0.08</v>
      </c>
      <c r="I86" s="226">
        <f t="shared" si="17"/>
        <v>5.9632068590020939</v>
      </c>
      <c r="J86" s="227">
        <f t="shared" si="38"/>
        <v>80</v>
      </c>
      <c r="K86" s="40">
        <f t="shared" si="18"/>
        <v>1</v>
      </c>
      <c r="L86" s="215">
        <f t="shared" si="19"/>
        <v>4.6762978656065091</v>
      </c>
      <c r="M86" s="215">
        <f t="shared" si="4"/>
        <v>4.636297865606509</v>
      </c>
      <c r="N86" s="40">
        <f t="shared" si="20"/>
        <v>0.26190108481708663</v>
      </c>
      <c r="O86" s="40">
        <f t="shared" si="21"/>
        <v>7.2989356520613065</v>
      </c>
      <c r="P86" s="228">
        <f t="shared" si="22"/>
        <v>72.646376103370173</v>
      </c>
      <c r="Q86" s="40">
        <f t="shared" si="23"/>
        <v>370.12646094042395</v>
      </c>
      <c r="R86" s="40">
        <f t="shared" si="24"/>
        <v>1043.9119868746034</v>
      </c>
      <c r="S86" s="215">
        <f t="shared" si="5"/>
        <v>4.8576555382850252E-2</v>
      </c>
      <c r="T86" s="215">
        <f t="shared" si="6"/>
        <v>0.27527289378755526</v>
      </c>
      <c r="U86" s="230">
        <f t="shared" si="25"/>
        <v>4.5162978656065089</v>
      </c>
      <c r="V86" s="230">
        <f t="shared" si="7"/>
        <v>4.556297865606509</v>
      </c>
      <c r="W86" s="40">
        <f t="shared" si="26"/>
        <v>-0.25710055263412457</v>
      </c>
      <c r="X86" s="40">
        <f t="shared" si="27"/>
        <v>347.22521606649741</v>
      </c>
      <c r="Y86" s="40">
        <f t="shared" si="28"/>
        <v>70.160958082315091</v>
      </c>
      <c r="Z86" s="40">
        <f t="shared" si="29"/>
        <v>1026.8017347593288</v>
      </c>
      <c r="AA86" s="230">
        <f t="shared" si="8"/>
        <v>4.6330301688440399E-2</v>
      </c>
      <c r="AB86" s="230">
        <f t="shared" si="30"/>
        <v>-0.26959077455151664</v>
      </c>
      <c r="AC86" s="40">
        <f t="shared" si="31"/>
        <v>0.27527289378755526</v>
      </c>
      <c r="AD86" s="40">
        <f t="shared" si="9"/>
        <v>0.29062069606366997</v>
      </c>
      <c r="AE86" s="40">
        <f t="shared" si="32"/>
        <v>-2.1782289086466063E-2</v>
      </c>
      <c r="AF86" s="40">
        <f t="shared" si="10"/>
        <v>742.24324634357424</v>
      </c>
      <c r="AG86" s="40">
        <f t="shared" si="11"/>
        <v>734.52733668500446</v>
      </c>
      <c r="AH86" s="40">
        <f t="shared" si="33"/>
        <v>4.6763476347666479</v>
      </c>
      <c r="AI86" s="40">
        <f t="shared" si="12"/>
        <v>263.69358456329473</v>
      </c>
      <c r="AJ86" s="40">
        <f t="shared" si="34"/>
        <v>2.0112127033913203</v>
      </c>
      <c r="AK86" s="8">
        <f t="shared" si="36"/>
        <v>1.5277863790835697</v>
      </c>
      <c r="AL86" s="41">
        <f t="shared" si="37"/>
        <v>0.54137187592722025</v>
      </c>
      <c r="AZ86" s="8"/>
    </row>
    <row r="87" spans="1:52" x14ac:dyDescent="0.25">
      <c r="A87" s="39"/>
      <c r="B87" s="40">
        <f t="shared" si="13"/>
        <v>742.24324634357424</v>
      </c>
      <c r="C87" s="40">
        <f t="shared" si="13"/>
        <v>734.52733668500446</v>
      </c>
      <c r="D87" s="40">
        <f t="shared" si="13"/>
        <v>4.6763476347666479</v>
      </c>
      <c r="E87" s="40">
        <f t="shared" si="35"/>
        <v>16</v>
      </c>
      <c r="F87" s="40">
        <f t="shared" si="14"/>
        <v>16</v>
      </c>
      <c r="G87" s="40">
        <f t="shared" si="15"/>
        <v>485.9833308915488</v>
      </c>
      <c r="H87" s="25">
        <f t="shared" si="16"/>
        <v>0.08</v>
      </c>
      <c r="I87" s="226">
        <f t="shared" si="17"/>
        <v>6.1727277268558289</v>
      </c>
      <c r="J87" s="227">
        <f t="shared" si="38"/>
        <v>80</v>
      </c>
      <c r="K87" s="40">
        <f t="shared" si="18"/>
        <v>1</v>
      </c>
      <c r="L87" s="215">
        <f t="shared" si="19"/>
        <v>4.756347634766648</v>
      </c>
      <c r="M87" s="215">
        <f t="shared" si="4"/>
        <v>4.716347634766648</v>
      </c>
      <c r="N87" s="40">
        <f t="shared" si="20"/>
        <v>0.26646524813689254</v>
      </c>
      <c r="O87" s="40">
        <f t="shared" si="21"/>
        <v>7.2972472383153084</v>
      </c>
      <c r="P87" s="228">
        <f t="shared" si="22"/>
        <v>74.317112834148745</v>
      </c>
      <c r="Q87" s="40">
        <f t="shared" si="23"/>
        <v>393.84683058774669</v>
      </c>
      <c r="R87" s="40">
        <f t="shared" si="24"/>
        <v>1054.6174622362203</v>
      </c>
      <c r="S87" s="215">
        <f t="shared" si="5"/>
        <v>5.1176824665820596E-2</v>
      </c>
      <c r="T87" s="215">
        <f t="shared" si="6"/>
        <v>0.28083762608669671</v>
      </c>
      <c r="U87" s="230">
        <f t="shared" si="25"/>
        <v>4.5963476347666479</v>
      </c>
      <c r="V87" s="230">
        <f t="shared" si="7"/>
        <v>4.6363476347666479</v>
      </c>
      <c r="W87" s="40">
        <f t="shared" si="26"/>
        <v>-0.26157539472399094</v>
      </c>
      <c r="X87" s="40">
        <f t="shared" si="27"/>
        <v>370.14095698255733</v>
      </c>
      <c r="Y87" s="40">
        <f t="shared" si="28"/>
        <v>71.817320205640087</v>
      </c>
      <c r="Z87" s="40">
        <f t="shared" si="29"/>
        <v>1038.3688741167189</v>
      </c>
      <c r="AA87" s="230">
        <f t="shared" si="8"/>
        <v>4.8849083648694724E-2</v>
      </c>
      <c r="AB87" s="230">
        <f t="shared" si="30"/>
        <v>-0.27500934943890515</v>
      </c>
      <c r="AC87" s="40">
        <f t="shared" si="31"/>
        <v>0.28083762608669671</v>
      </c>
      <c r="AD87" s="40">
        <f t="shared" si="9"/>
        <v>0.28486211450634963</v>
      </c>
      <c r="AE87" s="40">
        <f t="shared" si="32"/>
        <v>-2.0710205441258241E-2</v>
      </c>
      <c r="AF87" s="40">
        <f t="shared" si="10"/>
        <v>742.22887396562442</v>
      </c>
      <c r="AG87" s="40">
        <f t="shared" si="11"/>
        <v>734.24649905891772</v>
      </c>
      <c r="AH87" s="40">
        <f t="shared" si="33"/>
        <v>4.7564099869579648</v>
      </c>
      <c r="AI87" s="40">
        <f t="shared" si="12"/>
        <v>266.29335862807176</v>
      </c>
      <c r="AJ87" s="40">
        <f t="shared" si="34"/>
        <v>2.0851830807880067</v>
      </c>
      <c r="AK87" s="8">
        <f t="shared" si="36"/>
        <v>1.6507748006073146</v>
      </c>
      <c r="AL87" s="41">
        <f t="shared" si="37"/>
        <v>0.56267534461746593</v>
      </c>
      <c r="AZ87" s="8"/>
    </row>
    <row r="88" spans="1:52" x14ac:dyDescent="0.25">
      <c r="A88" s="39"/>
      <c r="B88" s="40">
        <f t="shared" si="13"/>
        <v>742.22887396562442</v>
      </c>
      <c r="C88" s="40">
        <f t="shared" si="13"/>
        <v>734.24649905891772</v>
      </c>
      <c r="D88" s="40">
        <f t="shared" si="13"/>
        <v>4.7564099869579648</v>
      </c>
      <c r="E88" s="40">
        <f t="shared" si="35"/>
        <v>16</v>
      </c>
      <c r="F88" s="40">
        <f t="shared" si="14"/>
        <v>16</v>
      </c>
      <c r="G88" s="40">
        <f t="shared" si="15"/>
        <v>510.94363115844834</v>
      </c>
      <c r="H88" s="25">
        <f t="shared" si="16"/>
        <v>0.08</v>
      </c>
      <c r="I88" s="226">
        <f t="shared" si="17"/>
        <v>6.385899925365357</v>
      </c>
      <c r="J88" s="227">
        <f t="shared" si="38"/>
        <v>80</v>
      </c>
      <c r="K88" s="40">
        <f t="shared" si="18"/>
        <v>1</v>
      </c>
      <c r="L88" s="215">
        <f t="shared" si="19"/>
        <v>4.8364099869579649</v>
      </c>
      <c r="M88" s="215">
        <f t="shared" si="4"/>
        <v>4.7964099869579648</v>
      </c>
      <c r="N88" s="40">
        <f t="shared" si="20"/>
        <v>0.27103090018055198</v>
      </c>
      <c r="O88" s="40">
        <f t="shared" si="21"/>
        <v>7.2954324860595099</v>
      </c>
      <c r="P88" s="228">
        <f t="shared" si="22"/>
        <v>75.997573860876557</v>
      </c>
      <c r="Q88" s="40">
        <f t="shared" si="23"/>
        <v>418.3901488687456</v>
      </c>
      <c r="R88" s="40">
        <f t="shared" si="24"/>
        <v>1064.8005140927476</v>
      </c>
      <c r="S88" s="215">
        <f t="shared" si="5"/>
        <v>5.3859479926382021E-2</v>
      </c>
      <c r="T88" s="215">
        <f t="shared" si="6"/>
        <v>0.28645945758613472</v>
      </c>
      <c r="U88" s="230">
        <f t="shared" si="25"/>
        <v>4.6764099869579647</v>
      </c>
      <c r="V88" s="230">
        <f t="shared" si="7"/>
        <v>4.7164099869579648</v>
      </c>
      <c r="W88" s="40">
        <f t="shared" si="26"/>
        <v>-0.26605016893217304</v>
      </c>
      <c r="X88" s="40">
        <f t="shared" si="27"/>
        <v>393.86562422710188</v>
      </c>
      <c r="Y88" s="40">
        <f t="shared" si="28"/>
        <v>73.483567362562766</v>
      </c>
      <c r="Z88" s="40">
        <f t="shared" si="29"/>
        <v>1049.3519396028962</v>
      </c>
      <c r="AA88" s="230">
        <f t="shared" si="8"/>
        <v>5.1448872992375112E-2</v>
      </c>
      <c r="AB88" s="230">
        <f t="shared" si="30"/>
        <v>-0.2804805785972509</v>
      </c>
      <c r="AC88" s="40">
        <f t="shared" si="31"/>
        <v>0.28645945758613472</v>
      </c>
      <c r="AD88" s="40">
        <f t="shared" si="9"/>
        <v>0.27927163122531928</v>
      </c>
      <c r="AE88" s="40">
        <f t="shared" si="32"/>
        <v>-1.9709190975691526E-2</v>
      </c>
      <c r="AF88" s="40">
        <f t="shared" si="10"/>
        <v>742.21344540821883</v>
      </c>
      <c r="AG88" s="40">
        <f t="shared" si="11"/>
        <v>733.96003960133157</v>
      </c>
      <c r="AH88" s="40">
        <f t="shared" si="33"/>
        <v>4.836484733483446</v>
      </c>
      <c r="AI88" s="40">
        <f t="shared" si="12"/>
        <v>269.02640804057984</v>
      </c>
      <c r="AJ88" s="40">
        <f t="shared" si="34"/>
        <v>2.1599126385770568</v>
      </c>
      <c r="AK88" s="8">
        <f t="shared" si="36"/>
        <v>1.7815171504846645</v>
      </c>
      <c r="AL88" s="41">
        <f t="shared" si="37"/>
        <v>0.58419745726071237</v>
      </c>
      <c r="AZ88" s="8"/>
    </row>
    <row r="89" spans="1:52" x14ac:dyDescent="0.25">
      <c r="A89" s="39"/>
      <c r="B89" s="40">
        <f t="shared" si="13"/>
        <v>742.21344540821883</v>
      </c>
      <c r="C89" s="40">
        <f t="shared" si="13"/>
        <v>733.96003960133157</v>
      </c>
      <c r="D89" s="40">
        <f t="shared" si="13"/>
        <v>4.836484733483446</v>
      </c>
      <c r="E89" s="40">
        <f t="shared" si="35"/>
        <v>16</v>
      </c>
      <c r="F89" s="40">
        <f t="shared" si="14"/>
        <v>16</v>
      </c>
      <c r="G89" s="40">
        <f t="shared" si="15"/>
        <v>536.74827331041865</v>
      </c>
      <c r="H89" s="25">
        <f t="shared" si="16"/>
        <v>0.08</v>
      </c>
      <c r="I89" s="226">
        <f t="shared" si="17"/>
        <v>6.6027246455098068</v>
      </c>
      <c r="J89" s="227">
        <f t="shared" si="38"/>
        <v>80</v>
      </c>
      <c r="K89" s="40">
        <f t="shared" si="18"/>
        <v>1</v>
      </c>
      <c r="L89" s="215">
        <f t="shared" si="19"/>
        <v>4.9164847334834461</v>
      </c>
      <c r="M89" s="215">
        <f t="shared" si="4"/>
        <v>4.876484733483446</v>
      </c>
      <c r="N89" s="40">
        <f t="shared" si="20"/>
        <v>0.2755980305483412</v>
      </c>
      <c r="O89" s="40">
        <f t="shared" si="21"/>
        <v>7.2934843735444312</v>
      </c>
      <c r="P89" s="228">
        <f t="shared" si="22"/>
        <v>77.687654539202285</v>
      </c>
      <c r="Q89" s="40">
        <f t="shared" si="23"/>
        <v>443.7706522982769</v>
      </c>
      <c r="R89" s="40">
        <f t="shared" si="24"/>
        <v>1074.497412822333</v>
      </c>
      <c r="S89" s="215">
        <f t="shared" si="5"/>
        <v>5.6626294970202579E-2</v>
      </c>
      <c r="T89" s="215">
        <f t="shared" si="6"/>
        <v>0.29214088656375697</v>
      </c>
      <c r="U89" s="230">
        <f t="shared" si="25"/>
        <v>4.7564847334834459</v>
      </c>
      <c r="V89" s="230">
        <f t="shared" si="7"/>
        <v>4.796484733483446</v>
      </c>
      <c r="W89" s="40">
        <f t="shared" si="26"/>
        <v>-0.27052486435121637</v>
      </c>
      <c r="X89" s="40">
        <f t="shared" si="27"/>
        <v>418.41344974123791</v>
      </c>
      <c r="Y89" s="40">
        <f t="shared" si="28"/>
        <v>75.159590471283522</v>
      </c>
      <c r="Z89" s="40">
        <f t="shared" si="29"/>
        <v>1059.792881869346</v>
      </c>
      <c r="AA89" s="230">
        <f t="shared" si="8"/>
        <v>5.4131440119948665E-2</v>
      </c>
      <c r="AB89" s="230">
        <f t="shared" si="30"/>
        <v>-0.28600682571109298</v>
      </c>
      <c r="AC89" s="40">
        <f t="shared" si="31"/>
        <v>0.29214088656375697</v>
      </c>
      <c r="AD89" s="40">
        <f t="shared" si="9"/>
        <v>0.2738404779316666</v>
      </c>
      <c r="AE89" s="40">
        <f t="shared" si="32"/>
        <v>-1.8773418815131882E-2</v>
      </c>
      <c r="AF89" s="40">
        <f t="shared" si="10"/>
        <v>742.19690255220337</v>
      </c>
      <c r="AG89" s="40">
        <f t="shared" si="11"/>
        <v>733.66789871476783</v>
      </c>
      <c r="AH89" s="40">
        <f t="shared" si="33"/>
        <v>4.9165716948468816</v>
      </c>
      <c r="AI89" s="40">
        <f t="shared" si="12"/>
        <v>271.88607722786782</v>
      </c>
      <c r="AJ89" s="40">
        <f t="shared" si="34"/>
        <v>2.2354365489181314</v>
      </c>
      <c r="AK89" s="8">
        <f t="shared" si="36"/>
        <v>1.9204356100448976</v>
      </c>
      <c r="AL89" s="41">
        <f t="shared" si="37"/>
        <v>0.60594834343894177</v>
      </c>
      <c r="AZ89" s="8"/>
    </row>
    <row r="90" spans="1:52" x14ac:dyDescent="0.25">
      <c r="A90" s="39"/>
      <c r="B90" s="40">
        <f t="shared" si="13"/>
        <v>742.19690255220337</v>
      </c>
      <c r="C90" s="40">
        <f t="shared" si="13"/>
        <v>733.66789871476783</v>
      </c>
      <c r="D90" s="40">
        <f t="shared" si="13"/>
        <v>4.9165716948468816</v>
      </c>
      <c r="E90" s="40">
        <f t="shared" si="35"/>
        <v>16</v>
      </c>
      <c r="F90" s="40">
        <f t="shared" si="14"/>
        <v>16</v>
      </c>
      <c r="G90" s="40">
        <f t="shared" si="15"/>
        <v>563.41150674181927</v>
      </c>
      <c r="H90" s="25">
        <f t="shared" si="16"/>
        <v>0.08</v>
      </c>
      <c r="I90" s="226">
        <f t="shared" si="17"/>
        <v>6.8232030699484314</v>
      </c>
      <c r="J90" s="227">
        <f t="shared" si="38"/>
        <v>80</v>
      </c>
      <c r="K90" s="40">
        <f t="shared" si="18"/>
        <v>1</v>
      </c>
      <c r="L90" s="215">
        <f t="shared" si="19"/>
        <v>4.9965716948468817</v>
      </c>
      <c r="M90" s="215">
        <f t="shared" si="4"/>
        <v>4.9565716948468816</v>
      </c>
      <c r="N90" s="40">
        <f t="shared" si="20"/>
        <v>0.28016662935824854</v>
      </c>
      <c r="O90" s="40">
        <f t="shared" si="21"/>
        <v>7.2913955622582121</v>
      </c>
      <c r="P90" s="228">
        <f t="shared" si="22"/>
        <v>79.387253109787693</v>
      </c>
      <c r="Q90" s="40">
        <f t="shared" si="23"/>
        <v>470.00258557865345</v>
      </c>
      <c r="R90" s="40">
        <f t="shared" si="24"/>
        <v>1083.7411834292739</v>
      </c>
      <c r="S90" s="215">
        <f t="shared" si="5"/>
        <v>5.9479048187331837E-2</v>
      </c>
      <c r="T90" s="215">
        <f t="shared" si="6"/>
        <v>0.2978845168927739</v>
      </c>
      <c r="U90" s="230">
        <f t="shared" si="25"/>
        <v>4.8365716948468815</v>
      </c>
      <c r="V90" s="230">
        <f t="shared" si="7"/>
        <v>4.8765716948468816</v>
      </c>
      <c r="W90" s="40">
        <f t="shared" si="26"/>
        <v>-0.27499947059490992</v>
      </c>
      <c r="X90" s="40">
        <f t="shared" si="27"/>
        <v>443.79867368547934</v>
      </c>
      <c r="Y90" s="40">
        <f t="shared" si="28"/>
        <v>76.845283527430652</v>
      </c>
      <c r="Z90" s="40">
        <f t="shared" si="29"/>
        <v>1069.7297699100841</v>
      </c>
      <c r="AA90" s="230">
        <f t="shared" si="8"/>
        <v>5.6898557767039754E-2</v>
      </c>
      <c r="AB90" s="230">
        <f t="shared" si="30"/>
        <v>-0.29159055249009036</v>
      </c>
      <c r="AC90" s="40">
        <f t="shared" si="31"/>
        <v>0.2978845168927739</v>
      </c>
      <c r="AD90" s="40">
        <f t="shared" si="9"/>
        <v>0.2685604503197348</v>
      </c>
      <c r="AE90" s="40">
        <f t="shared" si="32"/>
        <v>-1.7897628071604887E-2</v>
      </c>
      <c r="AF90" s="40">
        <f t="shared" si="10"/>
        <v>742.17918466466881</v>
      </c>
      <c r="AG90" s="40">
        <f t="shared" si="11"/>
        <v>733.37001419787509</v>
      </c>
      <c r="AH90" s="40">
        <f t="shared" si="33"/>
        <v>4.9966707001669386</v>
      </c>
      <c r="AI90" s="40">
        <f t="shared" si="12"/>
        <v>274.86684223827342</v>
      </c>
      <c r="AJ90" s="40">
        <f t="shared" si="34"/>
        <v>2.3117884495398742</v>
      </c>
      <c r="AK90" s="8">
        <f t="shared" si="36"/>
        <v>2.0679699130065781</v>
      </c>
      <c r="AL90" s="41">
        <f t="shared" si="37"/>
        <v>0.62793769081800366</v>
      </c>
      <c r="AZ90" s="8"/>
    </row>
    <row r="91" spans="1:52" x14ac:dyDescent="0.25">
      <c r="A91" s="39"/>
      <c r="B91" s="40">
        <f t="shared" si="13"/>
        <v>742.17918466466881</v>
      </c>
      <c r="C91" s="40">
        <f t="shared" si="13"/>
        <v>733.37001419787509</v>
      </c>
      <c r="D91" s="40">
        <f t="shared" si="13"/>
        <v>4.9966707001669386</v>
      </c>
      <c r="E91" s="40">
        <f t="shared" si="35"/>
        <v>16</v>
      </c>
      <c r="F91" s="40">
        <f t="shared" si="14"/>
        <v>16</v>
      </c>
      <c r="G91" s="40">
        <f t="shared" si="15"/>
        <v>590.9475889926083</v>
      </c>
      <c r="H91" s="25">
        <f t="shared" si="16"/>
        <v>0.08</v>
      </c>
      <c r="I91" s="226">
        <f t="shared" si="17"/>
        <v>7.0473363734349732</v>
      </c>
      <c r="J91" s="227">
        <f t="shared" si="38"/>
        <v>80</v>
      </c>
      <c r="K91" s="40">
        <f t="shared" si="18"/>
        <v>1</v>
      </c>
      <c r="L91" s="215">
        <f t="shared" si="19"/>
        <v>5.0766707001669387</v>
      </c>
      <c r="M91" s="215">
        <f t="shared" si="4"/>
        <v>5.0366707001669386</v>
      </c>
      <c r="N91" s="40">
        <f t="shared" si="20"/>
        <v>0.28473668721294132</v>
      </c>
      <c r="O91" s="40">
        <f t="shared" si="21"/>
        <v>7.2891583836588492</v>
      </c>
      <c r="P91" s="228">
        <f t="shared" si="22"/>
        <v>81.096270573953149</v>
      </c>
      <c r="Q91" s="40">
        <f t="shared" si="23"/>
        <v>497.10020157119789</v>
      </c>
      <c r="R91" s="40">
        <f t="shared" si="24"/>
        <v>1092.5619588255736</v>
      </c>
      <c r="S91" s="215">
        <f>Q91/O91/R91</f>
        <v>6.2419527556711686E-2</v>
      </c>
      <c r="T91" s="215">
        <f t="shared" si="6"/>
        <v>0.30369306484267061</v>
      </c>
      <c r="U91" s="230">
        <f t="shared" si="25"/>
        <v>4.9166707001669385</v>
      </c>
      <c r="V91" s="230">
        <f t="shared" si="7"/>
        <v>4.9566707001669386</v>
      </c>
      <c r="W91" s="40">
        <f t="shared" si="26"/>
        <v>-0.27947397776512872</v>
      </c>
      <c r="X91" s="40">
        <f t="shared" si="27"/>
        <v>470.0355444097097</v>
      </c>
      <c r="Y91" s="40">
        <f t="shared" si="28"/>
        <v>78.54054346842959</v>
      </c>
      <c r="Z91" s="40">
        <f t="shared" si="29"/>
        <v>1079.1972277934492</v>
      </c>
      <c r="AA91" s="230">
        <f t="shared" si="8"/>
        <v>5.9752006378399759E-2</v>
      </c>
      <c r="AB91" s="230">
        <f t="shared" si="30"/>
        <v>-0.29723432505148434</v>
      </c>
      <c r="AC91" s="40">
        <f t="shared" si="31"/>
        <v>0.30369306484267061</v>
      </c>
      <c r="AD91" s="40">
        <f t="shared" si="9"/>
        <v>0.26342386198856504</v>
      </c>
      <c r="AE91" s="40">
        <f t="shared" si="32"/>
        <v>-1.7077060339754053E-2</v>
      </c>
      <c r="AF91" s="40">
        <f t="shared" si="10"/>
        <v>742.1602282870391</v>
      </c>
      <c r="AG91" s="40">
        <f t="shared" si="11"/>
        <v>733.06632113303237</v>
      </c>
      <c r="AH91" s="40">
        <f t="shared" si="33"/>
        <v>5.0767815866370229</v>
      </c>
      <c r="AI91" s="40">
        <f t="shared" si="12"/>
        <v>277.96415790379439</v>
      </c>
      <c r="AJ91" s="40">
        <f t="shared" si="34"/>
        <v>2.3890007156242614</v>
      </c>
      <c r="AK91" s="8">
        <f t="shared" si="36"/>
        <v>2.224578118031376</v>
      </c>
      <c r="AL91" s="41">
        <f t="shared" si="37"/>
        <v>0.65017482345030719</v>
      </c>
      <c r="AZ91" s="8"/>
    </row>
    <row r="92" spans="1:52" x14ac:dyDescent="0.25">
      <c r="A92" s="39"/>
      <c r="B92" s="40">
        <f t="shared" si="13"/>
        <v>742.1602282870391</v>
      </c>
      <c r="C92" s="40">
        <f t="shared" si="13"/>
        <v>733.06632113303237</v>
      </c>
      <c r="D92" s="40">
        <f t="shared" si="13"/>
        <v>5.0767815866370229</v>
      </c>
      <c r="E92" s="40">
        <f t="shared" si="35"/>
        <v>16</v>
      </c>
      <c r="F92" s="40">
        <f t="shared" si="14"/>
        <v>16</v>
      </c>
      <c r="G92" s="40">
        <f t="shared" si="15"/>
        <v>619.37078572208418</v>
      </c>
      <c r="H92" s="25">
        <f t="shared" si="16"/>
        <v>0.08</v>
      </c>
      <c r="I92" s="226">
        <f t="shared" si="17"/>
        <v>7.2751257232053836</v>
      </c>
      <c r="J92" s="227">
        <f t="shared" si="38"/>
        <v>80</v>
      </c>
      <c r="K92" s="40">
        <f t="shared" si="18"/>
        <v>1</v>
      </c>
      <c r="L92" s="215">
        <f t="shared" si="19"/>
        <v>5.156781586637023</v>
      </c>
      <c r="M92" s="215">
        <f t="shared" si="4"/>
        <v>5.116781586637023</v>
      </c>
      <c r="N92" s="40">
        <f t="shared" si="20"/>
        <v>0.28930819516939366</v>
      </c>
      <c r="O92" s="40">
        <f t="shared" si="21"/>
        <v>7.2867648250434716</v>
      </c>
      <c r="P92" s="228">
        <f t="shared" si="22"/>
        <v>82.814610576562032</v>
      </c>
      <c r="Q92" s="40">
        <f t="shared" si="23"/>
        <v>525.07776126926456</v>
      </c>
      <c r="R92" s="40">
        <f t="shared" si="24"/>
        <v>1100.9872880570445</v>
      </c>
      <c r="S92" s="215">
        <f t="shared" si="5"/>
        <v>6.5449535252035063E-2</v>
      </c>
      <c r="T92" s="215">
        <f t="shared" si="6"/>
        <v>0.30956936632353604</v>
      </c>
      <c r="U92" s="230">
        <f t="shared" si="25"/>
        <v>4.9967815866370229</v>
      </c>
      <c r="V92" s="230">
        <f t="shared" si="7"/>
        <v>5.0367815866370229</v>
      </c>
      <c r="W92" s="40">
        <f t="shared" si="26"/>
        <v>-0.28394837642120407</v>
      </c>
      <c r="X92" s="40">
        <f t="shared" si="27"/>
        <v>497.13831842471529</v>
      </c>
      <c r="Y92" s="40">
        <f t="shared" si="28"/>
        <v>80.245270045938156</v>
      </c>
      <c r="Z92" s="40">
        <f t="shared" si="29"/>
        <v>1088.226813858691</v>
      </c>
      <c r="AA92" s="230">
        <f t="shared" si="8"/>
        <v>6.26935789805909E-2</v>
      </c>
      <c r="AB92" s="230">
        <f t="shared" si="30"/>
        <v>-0.30294082068954936</v>
      </c>
      <c r="AC92" s="40">
        <f t="shared" si="31"/>
        <v>0.30956936632353604</v>
      </c>
      <c r="AD92" s="40">
        <f t="shared" si="9"/>
        <v>0.25842350278415688</v>
      </c>
      <c r="AE92" s="40">
        <f t="shared" si="32"/>
        <v>-1.6307404302915687E-2</v>
      </c>
      <c r="AF92" s="40">
        <f t="shared" si="10"/>
        <v>742.13996711588493</v>
      </c>
      <c r="AG92" s="40">
        <f t="shared" si="11"/>
        <v>732.75675176670882</v>
      </c>
      <c r="AH92" s="40">
        <f t="shared" si="33"/>
        <v>5.1569041990266653</v>
      </c>
      <c r="AI92" s="40">
        <f t="shared" si="12"/>
        <v>281.17433296604656</v>
      </c>
      <c r="AJ92" s="40">
        <f t="shared" si="34"/>
        <v>2.4671046970037187</v>
      </c>
      <c r="AK92" s="8">
        <f t="shared" si="36"/>
        <v>2.3907374121842659</v>
      </c>
      <c r="AL92" s="41">
        <f t="shared" si="37"/>
        <v>0.67266877008759096</v>
      </c>
      <c r="AZ92" s="8"/>
    </row>
    <row r="93" spans="1:52" x14ac:dyDescent="0.25">
      <c r="A93" s="39"/>
      <c r="B93" s="40">
        <f>AF92</f>
        <v>742.13996711588493</v>
      </c>
      <c r="C93" s="40">
        <f>AG92</f>
        <v>732.75675176670882</v>
      </c>
      <c r="D93" s="40">
        <f>AH92</f>
        <v>5.1569041990266653</v>
      </c>
      <c r="E93" s="40">
        <f t="shared" si="35"/>
        <v>16</v>
      </c>
      <c r="F93" s="40">
        <f t="shared" si="14"/>
        <v>16</v>
      </c>
      <c r="G93" s="40">
        <f t="shared" si="15"/>
        <v>648.6953706839314</v>
      </c>
      <c r="H93" s="25">
        <f t="shared" si="16"/>
        <v>0.08</v>
      </c>
      <c r="I93" s="226">
        <f t="shared" si="17"/>
        <v>7.5065722793408902</v>
      </c>
      <c r="J93" s="227">
        <f t="shared" si="38"/>
        <v>80</v>
      </c>
      <c r="K93" s="40">
        <f t="shared" si="18"/>
        <v>1</v>
      </c>
      <c r="L93" s="215">
        <f t="shared" si="19"/>
        <v>5.2369041990266654</v>
      </c>
      <c r="M93" s="215">
        <f t="shared" si="4"/>
        <v>5.1969041990266653</v>
      </c>
      <c r="N93" s="40">
        <f t="shared" si="20"/>
        <v>0.293881144710749</v>
      </c>
      <c r="O93" s="40">
        <f t="shared" si="21"/>
        <v>7.2842065144990711</v>
      </c>
      <c r="P93" s="228">
        <f t="shared" si="22"/>
        <v>84.542179295615909</v>
      </c>
      <c r="Q93" s="40">
        <f t="shared" si="23"/>
        <v>553.94953377261845</v>
      </c>
      <c r="R93" s="40">
        <f t="shared" si="24"/>
        <v>1109.0424060299033</v>
      </c>
      <c r="S93" s="215">
        <f t="shared" si="5"/>
        <v>6.8570891967803235E-2</v>
      </c>
      <c r="T93" s="215">
        <f t="shared" si="6"/>
        <v>0.31551638463567361</v>
      </c>
      <c r="U93" s="230">
        <f t="shared" si="25"/>
        <v>5.0769041990266652</v>
      </c>
      <c r="V93" s="230">
        <f t="shared" si="7"/>
        <v>5.1169041990266653</v>
      </c>
      <c r="W93" s="40">
        <f t="shared" si="26"/>
        <v>-0.28842265755179142</v>
      </c>
      <c r="X93" s="40">
        <f t="shared" si="27"/>
        <v>525.12126037516941</v>
      </c>
      <c r="Y93" s="40">
        <f t="shared" si="28"/>
        <v>81.959365705747217</v>
      </c>
      <c r="Z93" s="40">
        <f t="shared" si="29"/>
        <v>1096.8473510201568</v>
      </c>
      <c r="AA93" s="230">
        <f t="shared" si="8"/>
        <v>6.5725085697560179E-2</v>
      </c>
      <c r="AB93" s="230">
        <f t="shared" si="30"/>
        <v>-0.30871283509430114</v>
      </c>
      <c r="AC93" s="40">
        <f t="shared" si="31"/>
        <v>0.31551638463567361</v>
      </c>
      <c r="AD93" s="40">
        <f t="shared" si="9"/>
        <v>0.25355260105549166</v>
      </c>
      <c r="AE93" s="40">
        <f t="shared" si="32"/>
        <v>-1.5584747280483367E-2</v>
      </c>
      <c r="AF93" s="40">
        <f t="shared" si="10"/>
        <v>742.11833187596005</v>
      </c>
      <c r="AG93" s="40">
        <f t="shared" si="11"/>
        <v>732.44123538207316</v>
      </c>
      <c r="AH93" s="40">
        <f t="shared" si="33"/>
        <v>5.2370383892210803</v>
      </c>
      <c r="AI93" s="40">
        <f t="shared" si="12"/>
        <v>284.49442773351109</v>
      </c>
      <c r="AJ93" s="40">
        <f t="shared" si="34"/>
        <v>2.5461309269296941</v>
      </c>
      <c r="AK93" s="8">
        <f t="shared" si="36"/>
        <v>2.5669449494231253</v>
      </c>
      <c r="AL93" s="41">
        <f t="shared" si="37"/>
        <v>0.69542832430627188</v>
      </c>
      <c r="AZ93" s="8"/>
    </row>
    <row r="94" spans="1:52" x14ac:dyDescent="0.25">
      <c r="A94" s="39"/>
      <c r="B94" s="40">
        <f t="shared" ref="B94:D125" si="39">AF93</f>
        <v>742.11833187596005</v>
      </c>
      <c r="C94" s="40">
        <f t="shared" si="39"/>
        <v>732.44123538207316</v>
      </c>
      <c r="D94" s="40">
        <f t="shared" si="39"/>
        <v>5.2370383892210803</v>
      </c>
      <c r="E94" s="40">
        <f t="shared" si="35"/>
        <v>16</v>
      </c>
      <c r="F94" s="40">
        <f t="shared" si="14"/>
        <v>16</v>
      </c>
      <c r="G94" s="40">
        <f t="shared" si="15"/>
        <v>678.93562570266522</v>
      </c>
      <c r="H94" s="25">
        <f t="shared" si="16"/>
        <v>0.08</v>
      </c>
      <c r="I94" s="226">
        <f t="shared" si="17"/>
        <v>7.7416771951095145</v>
      </c>
      <c r="J94" s="227">
        <f t="shared" si="38"/>
        <v>80</v>
      </c>
      <c r="K94" s="40">
        <f t="shared" si="18"/>
        <v>1</v>
      </c>
      <c r="L94" s="215">
        <f t="shared" si="19"/>
        <v>5.3170383892210804</v>
      </c>
      <c r="M94" s="215">
        <f t="shared" si="4"/>
        <v>5.2770383892210804</v>
      </c>
      <c r="N94" s="40">
        <f t="shared" si="20"/>
        <v>0.29845552772049544</v>
      </c>
      <c r="O94" s="40">
        <f t="shared" si="21"/>
        <v>7.2814747048712229</v>
      </c>
      <c r="P94" s="228">
        <f t="shared" si="22"/>
        <v>86.278885338087946</v>
      </c>
      <c r="Q94" s="40">
        <f t="shared" si="23"/>
        <v>583.72979626324479</v>
      </c>
      <c r="R94" s="40">
        <f t="shared" si="24"/>
        <v>1116.7504702265664</v>
      </c>
      <c r="S94" s="215">
        <f t="shared" si="5"/>
        <v>7.1785441061831962E-2</v>
      </c>
      <c r="T94" s="215">
        <f t="shared" si="6"/>
        <v>0.32153721878906311</v>
      </c>
      <c r="U94" s="230">
        <f t="shared" si="25"/>
        <v>5.1570383892210803</v>
      </c>
      <c r="V94" s="230">
        <f t="shared" si="7"/>
        <v>5.1970383892210803</v>
      </c>
      <c r="W94" s="40">
        <f t="shared" si="26"/>
        <v>-0.29289681254866906</v>
      </c>
      <c r="X94" s="40">
        <f t="shared" si="27"/>
        <v>553.99864301413038</v>
      </c>
      <c r="Y94" s="40">
        <f t="shared" si="28"/>
        <v>83.682735474609359</v>
      </c>
      <c r="Z94" s="40">
        <f t="shared" si="29"/>
        <v>1105.0852153702626</v>
      </c>
      <c r="AA94" s="230">
        <f t="shared" si="8"/>
        <v>6.8848358023750403E-2</v>
      </c>
      <c r="AB94" s="230">
        <f t="shared" si="30"/>
        <v>-0.31455329008176719</v>
      </c>
      <c r="AC94" s="40">
        <f t="shared" ref="AC94:AC125" si="40">delta_z(N94,S94,H94,AE93,AB94)</f>
        <v>0.32153721878906311</v>
      </c>
      <c r="AD94" s="40">
        <f t="shared" si="9"/>
        <v>0.24880478938421779</v>
      </c>
      <c r="AE94" s="40">
        <f t="shared" si="32"/>
        <v>-1.490553273931769E-2</v>
      </c>
      <c r="AF94" s="40">
        <f t="shared" si="10"/>
        <v>742.09525018489148</v>
      </c>
      <c r="AG94" s="40">
        <f t="shared" si="11"/>
        <v>732.11969816328406</v>
      </c>
      <c r="AH94" s="40">
        <f t="shared" si="33"/>
        <v>5.3171840157948527</v>
      </c>
      <c r="AI94" s="40">
        <f t="shared" si="12"/>
        <v>287.9221700473783</v>
      </c>
      <c r="AJ94" s="40">
        <f t="shared" si="34"/>
        <v>2.6261093074984103</v>
      </c>
      <c r="AK94" s="8">
        <f t="shared" si="36"/>
        <v>2.7537187282501314</v>
      </c>
      <c r="AL94" s="41">
        <f t="shared" si="37"/>
        <v>0.7184620979100621</v>
      </c>
      <c r="AZ94" s="8"/>
    </row>
    <row r="95" spans="1:52" x14ac:dyDescent="0.25">
      <c r="A95" s="39"/>
      <c r="B95" s="40">
        <f t="shared" si="39"/>
        <v>742.09525018489148</v>
      </c>
      <c r="C95" s="40">
        <f t="shared" si="39"/>
        <v>732.11969816328406</v>
      </c>
      <c r="D95" s="40">
        <f t="shared" si="39"/>
        <v>5.3171840157948527</v>
      </c>
      <c r="E95" s="40">
        <f t="shared" si="35"/>
        <v>16</v>
      </c>
      <c r="F95" s="40">
        <f t="shared" si="14"/>
        <v>16</v>
      </c>
      <c r="G95" s="40">
        <f t="shared" si="15"/>
        <v>710.10584065114813</v>
      </c>
      <c r="H95" s="25">
        <f t="shared" ref="H95:H126" si="41">dv(S94)</f>
        <v>0.08</v>
      </c>
      <c r="I95" s="226">
        <f t="shared" si="17"/>
        <v>7.9804416172859423</v>
      </c>
      <c r="J95" s="227">
        <f t="shared" si="38"/>
        <v>80</v>
      </c>
      <c r="K95" s="40">
        <f t="shared" si="18"/>
        <v>1</v>
      </c>
      <c r="L95" s="215">
        <f t="shared" si="19"/>
        <v>5.3971840157948527</v>
      </c>
      <c r="M95" s="215">
        <f t="shared" si="4"/>
        <v>5.3571840157948527</v>
      </c>
      <c r="N95" s="40">
        <f t="shared" si="20"/>
        <v>0.30303133645838187</v>
      </c>
      <c r="O95" s="40">
        <f t="shared" si="21"/>
        <v>7.2785602566789649</v>
      </c>
      <c r="P95" s="228">
        <f t="shared" si="22"/>
        <v>88.024639641540233</v>
      </c>
      <c r="Q95" s="40">
        <f t="shared" si="23"/>
        <v>614.43283398227504</v>
      </c>
      <c r="R95" s="40">
        <f t="shared" si="24"/>
        <v>1124.1327690234416</v>
      </c>
      <c r="S95" s="215">
        <f t="shared" si="5"/>
        <v>7.5095052593650832E-2</v>
      </c>
      <c r="T95" s="215">
        <f t="shared" si="6"/>
        <v>0.32763511246009974</v>
      </c>
      <c r="U95" s="230">
        <f t="shared" si="25"/>
        <v>5.2371840157948526</v>
      </c>
      <c r="V95" s="230">
        <f t="shared" si="7"/>
        <v>5.2771840157948526</v>
      </c>
      <c r="W95" s="40">
        <f t="shared" si="26"/>
        <v>-0.29737083318272539</v>
      </c>
      <c r="X95" s="40">
        <f t="shared" si="27"/>
        <v>583.78474717873928</v>
      </c>
      <c r="Y95" s="40">
        <f t="shared" si="28"/>
        <v>85.415286853482101</v>
      </c>
      <c r="Z95" s="40">
        <f t="shared" si="29"/>
        <v>1112.9645890891759</v>
      </c>
      <c r="AA95" s="230">
        <f t="shared" si="8"/>
        <v>7.2065252947640393E-2</v>
      </c>
      <c r="AB95" s="230">
        <f t="shared" si="30"/>
        <v>-0.32046524190126696</v>
      </c>
      <c r="AC95" s="40">
        <f t="shared" si="40"/>
        <v>0.32763511246009974</v>
      </c>
      <c r="AD95" s="40">
        <f t="shared" si="9"/>
        <v>0.24417407340534239</v>
      </c>
      <c r="AE95" s="40">
        <f t="shared" si="32"/>
        <v>-1.4266522943036711E-2</v>
      </c>
      <c r="AF95" s="40">
        <f t="shared" si="10"/>
        <v>742.07064640888973</v>
      </c>
      <c r="AG95" s="40">
        <f t="shared" si="11"/>
        <v>731.79206305082391</v>
      </c>
      <c r="AH95" s="40">
        <f t="shared" si="33"/>
        <v>5.3973409436171993</v>
      </c>
      <c r="AI95" s="40">
        <f t="shared" si="12"/>
        <v>291.45588625151765</v>
      </c>
      <c r="AJ95" s="40">
        <f t="shared" si="34"/>
        <v>2.7070692759016097</v>
      </c>
      <c r="AK95" s="8">
        <f t="shared" si="36"/>
        <v>2.9515985127470303</v>
      </c>
      <c r="AL95" s="41">
        <f t="shared" si="37"/>
        <v>0.74177856881018356</v>
      </c>
      <c r="AZ95" s="8"/>
    </row>
    <row r="96" spans="1:52" x14ac:dyDescent="0.25">
      <c r="A96" s="39"/>
      <c r="B96" s="40">
        <f t="shared" si="39"/>
        <v>742.07064640888973</v>
      </c>
      <c r="C96" s="40">
        <f t="shared" si="39"/>
        <v>731.79206305082391</v>
      </c>
      <c r="D96" s="40">
        <f t="shared" si="39"/>
        <v>5.3973409436171993</v>
      </c>
      <c r="E96" s="40">
        <f t="shared" si="35"/>
        <v>16</v>
      </c>
      <c r="F96" s="40">
        <f t="shared" si="14"/>
        <v>16</v>
      </c>
      <c r="G96" s="40">
        <f t="shared" si="15"/>
        <v>742.22031342929142</v>
      </c>
      <c r="H96" s="25">
        <f t="shared" si="41"/>
        <v>0.08</v>
      </c>
      <c r="I96" s="226">
        <f t="shared" si="17"/>
        <v>8.2228666864526527</v>
      </c>
      <c r="J96" s="227">
        <f t="shared" si="38"/>
        <v>80</v>
      </c>
      <c r="K96" s="40">
        <f t="shared" si="18"/>
        <v>1</v>
      </c>
      <c r="L96" s="215">
        <f t="shared" si="19"/>
        <v>5.4773409436171994</v>
      </c>
      <c r="M96" s="215">
        <f t="shared" si="4"/>
        <v>5.4373409436171993</v>
      </c>
      <c r="N96" s="40">
        <f t="shared" si="20"/>
        <v>0.30760856353823129</v>
      </c>
      <c r="O96" s="40">
        <f t="shared" si="21"/>
        <v>7.27545361989581</v>
      </c>
      <c r="P96" s="228">
        <f t="shared" si="22"/>
        <v>89.779355381132532</v>
      </c>
      <c r="Q96" s="40">
        <f t="shared" si="23"/>
        <v>646.07294020813413</v>
      </c>
      <c r="R96" s="40">
        <f t="shared" si="24"/>
        <v>1131.2089055019301</v>
      </c>
      <c r="S96" s="215">
        <f t="shared" si="5"/>
        <v>7.8501627325888945E-2</v>
      </c>
      <c r="T96" s="215">
        <f t="shared" si="6"/>
        <v>0.33381346365873338</v>
      </c>
      <c r="U96" s="230">
        <f t="shared" si="25"/>
        <v>5.3173409436171992</v>
      </c>
      <c r="V96" s="230">
        <f t="shared" si="7"/>
        <v>5.3573409436171993</v>
      </c>
      <c r="W96" s="40">
        <f t="shared" si="26"/>
        <v>-0.30184471158151638</v>
      </c>
      <c r="X96" s="40">
        <f t="shared" si="27"/>
        <v>614.49386176721111</v>
      </c>
      <c r="Y96" s="40">
        <f t="shared" si="28"/>
        <v>87.156929716740862</v>
      </c>
      <c r="Z96" s="40">
        <f t="shared" si="29"/>
        <v>1120.5076827006746</v>
      </c>
      <c r="AA96" s="230">
        <f t="shared" si="8"/>
        <v>7.5377657002679774E-2</v>
      </c>
      <c r="AB96" s="230">
        <f t="shared" si="30"/>
        <v>-0.3264518901879826</v>
      </c>
      <c r="AC96" s="40">
        <f t="shared" si="40"/>
        <v>0.33381346365873338</v>
      </c>
      <c r="AD96" s="40">
        <f t="shared" si="9"/>
        <v>0.23965480338380296</v>
      </c>
      <c r="AE96" s="40">
        <f t="shared" si="32"/>
        <v>-1.3664766044420407E-2</v>
      </c>
      <c r="AF96" s="40">
        <f t="shared" si="10"/>
        <v>742.04444150876918</v>
      </c>
      <c r="AG96" s="40">
        <f t="shared" si="11"/>
        <v>731.45824958716514</v>
      </c>
      <c r="AH96" s="40">
        <f t="shared" si="33"/>
        <v>5.4775090434858837</v>
      </c>
      <c r="AI96" s="40">
        <f t="shared" si="12"/>
        <v>295.09444456735122</v>
      </c>
      <c r="AJ96" s="40">
        <f t="shared" si="34"/>
        <v>2.789039954948096</v>
      </c>
      <c r="AK96" s="8">
        <f t="shared" si="36"/>
        <v>3.1611468013780128</v>
      </c>
      <c r="AL96" s="41">
        <f t="shared" si="37"/>
        <v>0.76538612437557163</v>
      </c>
      <c r="AZ96" s="8"/>
    </row>
    <row r="97" spans="1:52" x14ac:dyDescent="0.25">
      <c r="A97" s="39"/>
      <c r="B97" s="40">
        <f t="shared" si="39"/>
        <v>742.04444150876918</v>
      </c>
      <c r="C97" s="40">
        <f t="shared" si="39"/>
        <v>731.45824958716514</v>
      </c>
      <c r="D97" s="40">
        <f t="shared" si="39"/>
        <v>5.4775090434858837</v>
      </c>
      <c r="E97" s="40">
        <f t="shared" si="35"/>
        <v>16</v>
      </c>
      <c r="F97" s="40">
        <f t="shared" si="14"/>
        <v>16</v>
      </c>
      <c r="G97" s="40">
        <f t="shared" si="15"/>
        <v>775.29334994381327</v>
      </c>
      <c r="H97" s="25">
        <f t="shared" si="41"/>
        <v>0.08</v>
      </c>
      <c r="I97" s="226">
        <f t="shared" si="17"/>
        <v>8.4689535372832321</v>
      </c>
      <c r="J97" s="227">
        <f t="shared" si="38"/>
        <v>80</v>
      </c>
      <c r="K97" s="40">
        <f t="shared" si="18"/>
        <v>1</v>
      </c>
      <c r="L97" s="215">
        <f t="shared" si="19"/>
        <v>5.5575090434858838</v>
      </c>
      <c r="M97" s="215">
        <f t="shared" si="4"/>
        <v>5.5175090434858838</v>
      </c>
      <c r="N97" s="40">
        <f t="shared" si="20"/>
        <v>0.3121872019073173</v>
      </c>
      <c r="O97" s="40">
        <f t="shared" si="21"/>
        <v>7.2721448145072562</v>
      </c>
      <c r="P97" s="228">
        <f t="shared" si="22"/>
        <v>91.542947881648374</v>
      </c>
      <c r="Q97" s="40">
        <f t="shared" si="23"/>
        <v>678.66441623577077</v>
      </c>
      <c r="R97" s="40">
        <f t="shared" si="24"/>
        <v>1137.9969600466045</v>
      </c>
      <c r="S97" s="215">
        <f t="shared" si="5"/>
        <v>8.2007100746641762E-2</v>
      </c>
      <c r="T97" s="215">
        <f t="shared" si="6"/>
        <v>0.34007583518481693</v>
      </c>
      <c r="U97" s="230">
        <f t="shared" si="25"/>
        <v>5.3975090434858837</v>
      </c>
      <c r="V97" s="230">
        <f t="shared" si="7"/>
        <v>5.4375090434858837</v>
      </c>
      <c r="W97" s="40">
        <f t="shared" si="26"/>
        <v>-0.30631844020860299</v>
      </c>
      <c r="X97" s="40">
        <f t="shared" si="27"/>
        <v>646.14028371697657</v>
      </c>
      <c r="Y97" s="40">
        <f t="shared" si="28"/>
        <v>88.907576216939461</v>
      </c>
      <c r="Z97" s="40">
        <f t="shared" si="29"/>
        <v>1127.7349309170722</v>
      </c>
      <c r="AA97" s="230">
        <f t="shared" si="8"/>
        <v>7.878749031088024E-2</v>
      </c>
      <c r="AB97" s="230">
        <f t="shared" si="30"/>
        <v>-0.33251658763511127</v>
      </c>
      <c r="AC97" s="40">
        <f t="shared" si="40"/>
        <v>0.34007583518481693</v>
      </c>
      <c r="AD97" s="40">
        <f t="shared" si="9"/>
        <v>0.23524164825331786</v>
      </c>
      <c r="AE97" s="40">
        <f t="shared" si="32"/>
        <v>-1.3097567027873675E-2</v>
      </c>
      <c r="AF97" s="40">
        <f t="shared" si="10"/>
        <v>742.0165528754917</v>
      </c>
      <c r="AG97" s="40">
        <f t="shared" si="11"/>
        <v>731.11817375198029</v>
      </c>
      <c r="AH97" s="40">
        <f t="shared" si="33"/>
        <v>5.5576881917873227</v>
      </c>
      <c r="AI97" s="40">
        <f t="shared" si="12"/>
        <v>298.83720881898472</v>
      </c>
      <c r="AJ97" s="40">
        <f t="shared" si="34"/>
        <v>2.8720502907311474</v>
      </c>
      <c r="AK97" s="8">
        <f t="shared" si="36"/>
        <v>3.3829498481719744</v>
      </c>
      <c r="AL97" s="41">
        <f t="shared" si="37"/>
        <v>0.78929310108109041</v>
      </c>
      <c r="AZ97" s="8"/>
    </row>
    <row r="98" spans="1:52" x14ac:dyDescent="0.25">
      <c r="A98" s="39"/>
      <c r="B98" s="40">
        <f t="shared" si="39"/>
        <v>742.0165528754917</v>
      </c>
      <c r="C98" s="40">
        <f t="shared" si="39"/>
        <v>731.11817375198029</v>
      </c>
      <c r="D98" s="40">
        <f t="shared" si="39"/>
        <v>5.5576881917873227</v>
      </c>
      <c r="E98" s="40">
        <f t="shared" si="35"/>
        <v>16</v>
      </c>
      <c r="F98" s="40">
        <f t="shared" si="14"/>
        <v>16</v>
      </c>
      <c r="G98" s="40">
        <f t="shared" si="15"/>
        <v>809.3392640889806</v>
      </c>
      <c r="H98" s="25">
        <f t="shared" si="41"/>
        <v>0.08</v>
      </c>
      <c r="I98" s="226">
        <f t="shared" si="17"/>
        <v>8.7187032988091229</v>
      </c>
      <c r="J98" s="227">
        <f t="shared" si="38"/>
        <v>80</v>
      </c>
      <c r="K98" s="40">
        <f t="shared" si="18"/>
        <v>1</v>
      </c>
      <c r="L98" s="215">
        <f t="shared" si="19"/>
        <v>5.6376881917873227</v>
      </c>
      <c r="M98" s="215">
        <f t="shared" si="4"/>
        <v>5.5976881917873227</v>
      </c>
      <c r="N98" s="40">
        <f t="shared" si="20"/>
        <v>0.31676724482722918</v>
      </c>
      <c r="O98" s="40">
        <f t="shared" si="21"/>
        <v>7.2686234097454188</v>
      </c>
      <c r="P98" s="228">
        <f t="shared" si="22"/>
        <v>93.315334534199778</v>
      </c>
      <c r="Q98" s="40">
        <f t="shared" si="23"/>
        <v>712.22157135690816</v>
      </c>
      <c r="R98" s="40">
        <f t="shared" si="24"/>
        <v>1144.5136345284798</v>
      </c>
      <c r="S98" s="215">
        <f t="shared" si="5"/>
        <v>8.5613447164300235E-2</v>
      </c>
      <c r="T98" s="215">
        <f t="shared" si="6"/>
        <v>0.34642596596031422</v>
      </c>
      <c r="U98" s="230">
        <f t="shared" si="25"/>
        <v>5.4776881917873226</v>
      </c>
      <c r="V98" s="230">
        <f t="shared" si="7"/>
        <v>5.5176881917873226</v>
      </c>
      <c r="W98" s="40">
        <f t="shared" si="26"/>
        <v>-0.31079201184428484</v>
      </c>
      <c r="X98" s="40">
        <f t="shared" si="27"/>
        <v>678.73831798390813</v>
      </c>
      <c r="Y98" s="40">
        <f t="shared" si="28"/>
        <v>90.667140694736275</v>
      </c>
      <c r="Z98" s="40">
        <f t="shared" si="29"/>
        <v>1134.6651656584709</v>
      </c>
      <c r="AA98" s="230">
        <f t="shared" si="8"/>
        <v>8.2296710675891255E-2</v>
      </c>
      <c r="AB98" s="230">
        <f t="shared" si="30"/>
        <v>-0.33866285046573619</v>
      </c>
      <c r="AC98" s="40">
        <f t="shared" si="40"/>
        <v>0.34642596596031422</v>
      </c>
      <c r="AD98" s="40">
        <f t="shared" si="9"/>
        <v>0.23092957185883872</v>
      </c>
      <c r="AE98" s="40">
        <f t="shared" si="32"/>
        <v>-1.2562461998748754E-2</v>
      </c>
      <c r="AF98" s="40">
        <f t="shared" si="10"/>
        <v>741.98689415435865</v>
      </c>
      <c r="AG98" s="40">
        <f t="shared" si="11"/>
        <v>730.77174778602</v>
      </c>
      <c r="AH98" s="40">
        <f t="shared" si="33"/>
        <v>5.6378782701806358</v>
      </c>
      <c r="AI98" s="40">
        <f t="shared" si="12"/>
        <v>302.68400087958395</v>
      </c>
      <c r="AJ98" s="40">
        <f t="shared" si="34"/>
        <v>2.956129179864365</v>
      </c>
      <c r="AK98" s="8">
        <f t="shared" si="36"/>
        <v>3.617618741188303</v>
      </c>
      <c r="AL98" s="41">
        <f t="shared" si="37"/>
        <v>0.81350782115145714</v>
      </c>
      <c r="AZ98" s="8"/>
    </row>
    <row r="99" spans="1:52" x14ac:dyDescent="0.25">
      <c r="A99" s="39"/>
      <c r="B99" s="40">
        <f t="shared" si="39"/>
        <v>741.98689415435865</v>
      </c>
      <c r="C99" s="40">
        <f t="shared" si="39"/>
        <v>730.77174778602</v>
      </c>
      <c r="D99" s="40">
        <f t="shared" si="39"/>
        <v>5.6378782701806358</v>
      </c>
      <c r="E99" s="40">
        <f t="shared" si="35"/>
        <v>16</v>
      </c>
      <c r="F99" s="40">
        <f t="shared" si="14"/>
        <v>16</v>
      </c>
      <c r="G99" s="40">
        <f t="shared" si="15"/>
        <v>844.37237772827598</v>
      </c>
      <c r="H99" s="25">
        <f t="shared" si="41"/>
        <v>0.08</v>
      </c>
      <c r="I99" s="226">
        <f t="shared" si="17"/>
        <v>8.9721170946709208</v>
      </c>
      <c r="J99" s="227">
        <f t="shared" si="38"/>
        <v>80</v>
      </c>
      <c r="K99" s="40">
        <f t="shared" si="18"/>
        <v>1</v>
      </c>
      <c r="L99" s="215">
        <f t="shared" si="19"/>
        <v>5.7178782701806359</v>
      </c>
      <c r="M99" s="215">
        <f t="shared" si="4"/>
        <v>5.6778782701806358</v>
      </c>
      <c r="N99" s="40">
        <f t="shared" si="20"/>
        <v>0.32134868585612608</v>
      </c>
      <c r="O99" s="40">
        <f t="shared" si="21"/>
        <v>7.2648785018903528</v>
      </c>
      <c r="P99" s="228">
        <f t="shared" si="22"/>
        <v>95.096434717297242</v>
      </c>
      <c r="Q99" s="40">
        <f t="shared" si="23"/>
        <v>746.75872284124296</v>
      </c>
      <c r="R99" s="40">
        <f t="shared" si="24"/>
        <v>1150.7743804577099</v>
      </c>
      <c r="S99" s="215">
        <f t="shared" si="5"/>
        <v>8.9322683921807977E-2</v>
      </c>
      <c r="T99" s="215">
        <f t="shared" si="6"/>
        <v>0.35286778333296559</v>
      </c>
      <c r="U99" s="230">
        <f t="shared" si="25"/>
        <v>5.5578782701806357</v>
      </c>
      <c r="V99" s="230">
        <f t="shared" si="7"/>
        <v>5.5978782701806358</v>
      </c>
      <c r="W99" s="40">
        <f t="shared" si="26"/>
        <v>-0.31526541956766252</v>
      </c>
      <c r="X99" s="40">
        <f t="shared" si="27"/>
        <v>712.30227752255507</v>
      </c>
      <c r="Y99" s="40">
        <f t="shared" si="28"/>
        <v>92.435539593634445</v>
      </c>
      <c r="Z99" s="40">
        <f t="shared" si="29"/>
        <v>1141.3157692863958</v>
      </c>
      <c r="AA99" s="230">
        <f t="shared" si="8"/>
        <v>8.5907317776445544E-2</v>
      </c>
      <c r="AB99" s="230">
        <f t="shared" si="30"/>
        <v>-0.34489436979275573</v>
      </c>
      <c r="AC99" s="40">
        <f t="shared" si="40"/>
        <v>0.35286778333296559</v>
      </c>
      <c r="AD99" s="40">
        <f t="shared" si="9"/>
        <v>0.22671381117417597</v>
      </c>
      <c r="AE99" s="40">
        <f t="shared" si="32"/>
        <v>-1.2057195388699779E-2</v>
      </c>
      <c r="AF99" s="40">
        <f t="shared" si="10"/>
        <v>741.95537505688185</v>
      </c>
      <c r="AG99" s="40">
        <f t="shared" si="11"/>
        <v>730.41888000268705</v>
      </c>
      <c r="AH99" s="40">
        <f t="shared" si="33"/>
        <v>5.7180791653038119</v>
      </c>
      <c r="AI99" s="40">
        <f t="shared" si="12"/>
        <v>306.63507054494528</v>
      </c>
      <c r="AJ99" s="40">
        <f t="shared" si="34"/>
        <v>3.0413055883490721</v>
      </c>
      <c r="AK99" s="8">
        <f t="shared" si="36"/>
        <v>3.8657905435270217</v>
      </c>
      <c r="AL99" s="41">
        <f t="shared" si="37"/>
        <v>0.83803862679505281</v>
      </c>
      <c r="AZ99" s="8"/>
    </row>
    <row r="100" spans="1:52" x14ac:dyDescent="0.25">
      <c r="A100" s="39"/>
      <c r="B100" s="40">
        <f t="shared" si="39"/>
        <v>741.95537505688185</v>
      </c>
      <c r="C100" s="40">
        <f t="shared" si="39"/>
        <v>730.41888000268705</v>
      </c>
      <c r="D100" s="40">
        <f t="shared" si="39"/>
        <v>5.7180791653038119</v>
      </c>
      <c r="E100" s="40">
        <f t="shared" si="35"/>
        <v>16</v>
      </c>
      <c r="F100" s="40">
        <f t="shared" si="14"/>
        <v>16</v>
      </c>
      <c r="G100" s="40">
        <f t="shared" si="15"/>
        <v>880.40702067699681</v>
      </c>
      <c r="H100" s="25">
        <f t="shared" si="41"/>
        <v>0.08</v>
      </c>
      <c r="I100" s="226">
        <f t="shared" si="17"/>
        <v>9.2291960433558415</v>
      </c>
      <c r="J100" s="227">
        <f t="shared" si="38"/>
        <v>80</v>
      </c>
      <c r="K100" s="40">
        <f t="shared" si="18"/>
        <v>1</v>
      </c>
      <c r="L100" s="215">
        <f t="shared" si="19"/>
        <v>5.798079165303812</v>
      </c>
      <c r="M100" s="215">
        <f t="shared" si="4"/>
        <v>5.7580791653038119</v>
      </c>
      <c r="N100" s="40">
        <f t="shared" si="20"/>
        <v>0.32593151883214233</v>
      </c>
      <c r="O100" s="40">
        <f t="shared" si="21"/>
        <v>7.2608986905156154</v>
      </c>
      <c r="P100" s="228">
        <f t="shared" si="22"/>
        <v>96.88616972200262</v>
      </c>
      <c r="Q100" s="40">
        <f t="shared" si="23"/>
        <v>782.29019591860674</v>
      </c>
      <c r="R100" s="40">
        <f t="shared" si="24"/>
        <v>1156.7935131439265</v>
      </c>
      <c r="S100" s="215">
        <f t="shared" si="5"/>
        <v>9.3136875774419786E-2</v>
      </c>
      <c r="T100" s="215">
        <f t="shared" si="6"/>
        <v>0.35940541645738766</v>
      </c>
      <c r="U100" s="230">
        <f t="shared" si="25"/>
        <v>5.6380791653038118</v>
      </c>
      <c r="V100" s="230">
        <f t="shared" si="7"/>
        <v>5.6780791653038118</v>
      </c>
      <c r="W100" s="40">
        <f t="shared" si="26"/>
        <v>-0.31973865674007129</v>
      </c>
      <c r="X100" s="40">
        <f t="shared" si="27"/>
        <v>746.84648326739159</v>
      </c>
      <c r="Y100" s="40">
        <f t="shared" si="28"/>
        <v>94.212691379216608</v>
      </c>
      <c r="Z100" s="40">
        <f t="shared" si="29"/>
        <v>1147.702810638151</v>
      </c>
      <c r="AA100" s="230">
        <f t="shared" si="8"/>
        <v>8.9621357507089716E-2</v>
      </c>
      <c r="AB100" s="230">
        <f t="shared" si="30"/>
        <v>-0.35121502396467003</v>
      </c>
      <c r="AC100" s="40">
        <f t="shared" si="40"/>
        <v>0.35940541645738766</v>
      </c>
      <c r="AD100" s="40">
        <f t="shared" si="9"/>
        <v>0.22258985629251105</v>
      </c>
      <c r="AE100" s="40">
        <f t="shared" si="32"/>
        <v>-1.1579699707580585E-2</v>
      </c>
      <c r="AF100" s="40">
        <f t="shared" si="10"/>
        <v>741.92190115925655</v>
      </c>
      <c r="AG100" s="40">
        <f t="shared" si="11"/>
        <v>730.05947458622961</v>
      </c>
      <c r="AH100" s="40">
        <f t="shared" si="33"/>
        <v>5.7982907684999274</v>
      </c>
      <c r="AI100" s="40">
        <f t="shared" si="12"/>
        <v>310.6910718064089</v>
      </c>
      <c r="AJ100" s="40">
        <f t="shared" si="34"/>
        <v>3.1276086638508525</v>
      </c>
      <c r="AK100" s="8">
        <f t="shared" si="36"/>
        <v>4.1281295025671456</v>
      </c>
      <c r="AL100" s="41">
        <f t="shared" si="37"/>
        <v>0.86289391253956549</v>
      </c>
      <c r="AZ100" s="8"/>
    </row>
    <row r="101" spans="1:52" x14ac:dyDescent="0.25">
      <c r="A101" s="39"/>
      <c r="B101" s="40">
        <f t="shared" si="39"/>
        <v>741.92190115925655</v>
      </c>
      <c r="C101" s="40">
        <f t="shared" si="39"/>
        <v>730.05947458622961</v>
      </c>
      <c r="D101" s="40">
        <f t="shared" si="39"/>
        <v>5.7982907684999274</v>
      </c>
      <c r="E101" s="40">
        <f t="shared" si="35"/>
        <v>16</v>
      </c>
      <c r="F101" s="40">
        <f t="shared" si="14"/>
        <v>16</v>
      </c>
      <c r="G101" s="40">
        <f t="shared" si="15"/>
        <v>917.4575306856467</v>
      </c>
      <c r="H101" s="25">
        <f t="shared" si="41"/>
        <v>0.08</v>
      </c>
      <c r="I101" s="226">
        <f t="shared" si="17"/>
        <v>9.4899412584215508</v>
      </c>
      <c r="J101" s="227">
        <f t="shared" si="38"/>
        <v>80</v>
      </c>
      <c r="K101" s="40">
        <f t="shared" si="18"/>
        <v>1</v>
      </c>
      <c r="L101" s="215">
        <f t="shared" si="19"/>
        <v>5.8782907684999275</v>
      </c>
      <c r="M101" s="215">
        <f t="shared" si="4"/>
        <v>5.8382907684999275</v>
      </c>
      <c r="N101" s="40">
        <f t="shared" si="20"/>
        <v>0.3305157378580148</v>
      </c>
      <c r="O101" s="40">
        <f t="shared" si="21"/>
        <v>7.2566720530421271</v>
      </c>
      <c r="P101" s="228">
        <f t="shared" si="22"/>
        <v>98.684462680894597</v>
      </c>
      <c r="Q101" s="40">
        <f t="shared" si="23"/>
        <v>818.83032376194035</v>
      </c>
      <c r="R101" s="40">
        <f t="shared" si="24"/>
        <v>1162.5843136118101</v>
      </c>
      <c r="S101" s="215">
        <f t="shared" si="5"/>
        <v>9.7058139473443092E-2</v>
      </c>
      <c r="T101" s="215">
        <f t="shared" si="6"/>
        <v>0.36604321087215097</v>
      </c>
      <c r="U101" s="230">
        <f t="shared" si="25"/>
        <v>5.7182907684999273</v>
      </c>
      <c r="V101" s="230">
        <f t="shared" si="7"/>
        <v>5.7582907684999274</v>
      </c>
      <c r="W101" s="40">
        <f t="shared" si="26"/>
        <v>-0.32421171698952023</v>
      </c>
      <c r="X101" s="40">
        <f t="shared" si="27"/>
        <v>782.38526411493262</v>
      </c>
      <c r="Y101" s="40">
        <f t="shared" si="28"/>
        <v>95.998516462573633</v>
      </c>
      <c r="Z101" s="40">
        <f t="shared" si="29"/>
        <v>1153.841166069255</v>
      </c>
      <c r="AA101" s="230">
        <f t="shared" si="8"/>
        <v>9.3440926510705194E-2</v>
      </c>
      <c r="AB101" s="230">
        <f t="shared" si="30"/>
        <v>-0.35762889200551223</v>
      </c>
      <c r="AC101" s="40">
        <f t="shared" si="40"/>
        <v>0.36604321087215097</v>
      </c>
      <c r="AD101" s="40">
        <f t="shared" si="9"/>
        <v>0.21855343200981223</v>
      </c>
      <c r="AE101" s="40">
        <f t="shared" si="32"/>
        <v>-1.1128077525096078E-2</v>
      </c>
      <c r="AF101" s="40">
        <f t="shared" si="10"/>
        <v>741.88637368624245</v>
      </c>
      <c r="AG101" s="40">
        <f t="shared" si="11"/>
        <v>729.69343137535748</v>
      </c>
      <c r="AH101" s="40">
        <f t="shared" si="33"/>
        <v>5.8785129755620069</v>
      </c>
      <c r="AI101" s="40">
        <f t="shared" si="12"/>
        <v>314.85304470947273</v>
      </c>
      <c r="AJ101" s="40">
        <f t="shared" si="34"/>
        <v>3.2150678429368171</v>
      </c>
      <c r="AK101" s="8">
        <f t="shared" si="36"/>
        <v>4.4053283336108935</v>
      </c>
      <c r="AL101" s="41">
        <f t="shared" si="37"/>
        <v>0.88808215611632335</v>
      </c>
      <c r="AZ101" s="8"/>
    </row>
    <row r="102" spans="1:52" x14ac:dyDescent="0.25">
      <c r="A102" s="39"/>
      <c r="B102" s="40">
        <f t="shared" si="39"/>
        <v>741.88637368624245</v>
      </c>
      <c r="C102" s="40">
        <f t="shared" si="39"/>
        <v>729.69343137535748</v>
      </c>
      <c r="D102" s="40">
        <f t="shared" si="39"/>
        <v>5.8785129755620069</v>
      </c>
      <c r="E102" s="40">
        <f t="shared" si="35"/>
        <v>16</v>
      </c>
      <c r="F102" s="40">
        <f t="shared" si="14"/>
        <v>16</v>
      </c>
      <c r="G102" s="40">
        <f t="shared" si="15"/>
        <v>955.53825342415598</v>
      </c>
      <c r="H102" s="25">
        <f t="shared" si="41"/>
        <v>0.08</v>
      </c>
      <c r="I102" s="226">
        <f t="shared" si="17"/>
        <v>9.7543538487079786</v>
      </c>
      <c r="J102" s="227">
        <f t="shared" si="38"/>
        <v>80</v>
      </c>
      <c r="K102" s="40">
        <f t="shared" si="18"/>
        <v>1</v>
      </c>
      <c r="L102" s="215">
        <f t="shared" si="19"/>
        <v>5.958512975562007</v>
      </c>
      <c r="M102" s="215">
        <f t="shared" si="4"/>
        <v>5.918512975562007</v>
      </c>
      <c r="N102" s="40">
        <f t="shared" si="20"/>
        <v>0.33510133728673352</v>
      </c>
      <c r="O102" s="40">
        <f t="shared" si="21"/>
        <v>7.252186117449547</v>
      </c>
      <c r="P102" s="228">
        <f t="shared" si="22"/>
        <v>100.49123850060762</v>
      </c>
      <c r="Q102" s="40">
        <f t="shared" si="23"/>
        <v>856.39344747112409</v>
      </c>
      <c r="R102" s="40">
        <f t="shared" si="24"/>
        <v>1168.1591197746529</v>
      </c>
      <c r="S102" s="215">
        <f t="shared" si="5"/>
        <v>0.10108864859802032</v>
      </c>
      <c r="T102" s="215">
        <f t="shared" si="6"/>
        <v>0.37278574440526924</v>
      </c>
      <c r="U102" s="230">
        <f t="shared" si="25"/>
        <v>5.7985129755620068</v>
      </c>
      <c r="V102" s="230">
        <f t="shared" si="7"/>
        <v>5.8385129755620069</v>
      </c>
      <c r="W102" s="40">
        <f t="shared" si="26"/>
        <v>-0.32868459419625395</v>
      </c>
      <c r="X102" s="40">
        <f t="shared" si="27"/>
        <v>818.93295690674995</v>
      </c>
      <c r="Y102" s="40">
        <f t="shared" si="28"/>
        <v>97.792937127657439</v>
      </c>
      <c r="Z102" s="40">
        <f t="shared" si="29"/>
        <v>1159.744627393683</v>
      </c>
      <c r="AA102" s="230">
        <f t="shared" si="8"/>
        <v>9.7368176946263679E-2</v>
      </c>
      <c r="AB102" s="230">
        <f t="shared" si="30"/>
        <v>-0.3641402682704733</v>
      </c>
      <c r="AC102" s="40">
        <f t="shared" si="40"/>
        <v>0.37278574440526924</v>
      </c>
      <c r="AD102" s="40">
        <f t="shared" si="9"/>
        <v>0.21460048084089028</v>
      </c>
      <c r="AE102" s="40">
        <f t="shared" si="32"/>
        <v>-1.070058540799247E-2</v>
      </c>
      <c r="AF102" s="40">
        <f t="shared" si="10"/>
        <v>741.84868927912396</v>
      </c>
      <c r="AG102" s="40">
        <f t="shared" si="11"/>
        <v>729.32064563095219</v>
      </c>
      <c r="AH102" s="40">
        <f t="shared" si="33"/>
        <v>5.9587456864948534</v>
      </c>
      <c r="AI102" s="40">
        <f t="shared" si="12"/>
        <v>319.12240215800614</v>
      </c>
      <c r="AJ102" s="40">
        <f t="shared" si="34"/>
        <v>3.3037129546473745</v>
      </c>
      <c r="AK102" s="8">
        <f t="shared" si="36"/>
        <v>4.6981095846812497</v>
      </c>
      <c r="AL102" s="41">
        <f t="shared" si="37"/>
        <v>0.91361194828896386</v>
      </c>
      <c r="AZ102" s="8"/>
    </row>
    <row r="103" spans="1:52" x14ac:dyDescent="0.25">
      <c r="A103" s="39"/>
      <c r="B103" s="40">
        <f t="shared" si="39"/>
        <v>741.84868927912396</v>
      </c>
      <c r="C103" s="40">
        <f t="shared" si="39"/>
        <v>729.32064563095219</v>
      </c>
      <c r="D103" s="40">
        <f t="shared" si="39"/>
        <v>5.9587456864948534</v>
      </c>
      <c r="E103" s="40">
        <f t="shared" si="35"/>
        <v>16</v>
      </c>
      <c r="F103" s="40">
        <f t="shared" si="14"/>
        <v>16</v>
      </c>
      <c r="G103" s="40">
        <f t="shared" si="15"/>
        <v>984.87046603898057</v>
      </c>
      <c r="H103" s="25">
        <f t="shared" si="41"/>
        <v>0.06</v>
      </c>
      <c r="I103" s="226">
        <f t="shared" si="17"/>
        <v>10.022434918537421</v>
      </c>
      <c r="J103" s="227">
        <f t="shared" si="38"/>
        <v>80</v>
      </c>
      <c r="K103" s="40">
        <f t="shared" si="18"/>
        <v>1</v>
      </c>
      <c r="L103" s="215">
        <f t="shared" si="19"/>
        <v>6.018745686494853</v>
      </c>
      <c r="M103" s="215">
        <f t="shared" si="4"/>
        <v>5.9887456864948536</v>
      </c>
      <c r="N103" s="40">
        <f t="shared" si="20"/>
        <v>0.25508859915913717</v>
      </c>
      <c r="O103" s="40">
        <f t="shared" si="21"/>
        <v>7.2474278329773858</v>
      </c>
      <c r="P103" s="228">
        <f t="shared" si="22"/>
        <v>101.96561538222238</v>
      </c>
      <c r="Q103" s="40">
        <f t="shared" si="23"/>
        <v>890.1260509715471</v>
      </c>
      <c r="R103" s="40">
        <f t="shared" si="24"/>
        <v>1172.5380696021086</v>
      </c>
      <c r="S103" s="215">
        <f t="shared" si="5"/>
        <v>0.10474677483769251</v>
      </c>
      <c r="T103" s="215">
        <f t="shared" si="6"/>
        <v>0.28493457715596626</v>
      </c>
      <c r="U103" s="230">
        <f t="shared" si="25"/>
        <v>5.8987456864948538</v>
      </c>
      <c r="V103" s="230">
        <f t="shared" si="7"/>
        <v>5.9287456864948531</v>
      </c>
      <c r="W103" s="40">
        <f t="shared" si="26"/>
        <v>-0.24954559648140417</v>
      </c>
      <c r="X103" s="40">
        <f t="shared" si="27"/>
        <v>861.25873343943931</v>
      </c>
      <c r="Y103" s="40">
        <f t="shared" si="28"/>
        <v>99.932705630663108</v>
      </c>
      <c r="Z103" s="40">
        <f t="shared" si="29"/>
        <v>1166.4608834219557</v>
      </c>
      <c r="AA103" s="230">
        <f t="shared" si="8"/>
        <v>0.10187780040385896</v>
      </c>
      <c r="AB103" s="230">
        <f t="shared" si="30"/>
        <v>-0.2778526091367271</v>
      </c>
      <c r="AC103" s="40">
        <f t="shared" si="40"/>
        <v>0.28493457715596626</v>
      </c>
      <c r="AD103" s="40">
        <f t="shared" si="9"/>
        <v>0.21057465400963765</v>
      </c>
      <c r="AE103" s="40">
        <f t="shared" si="32"/>
        <v>-1.2241758994754786E-2</v>
      </c>
      <c r="AF103" s="40">
        <f t="shared" si="10"/>
        <v>741.81884330112712</v>
      </c>
      <c r="AG103" s="40">
        <f t="shared" si="11"/>
        <v>729.03571105379626</v>
      </c>
      <c r="AH103" s="40">
        <f t="shared" si="33"/>
        <v>6.0191042125345069</v>
      </c>
      <c r="AI103" s="40">
        <f t="shared" si="12"/>
        <v>243.00667461710347</v>
      </c>
      <c r="AJ103" s="40">
        <f t="shared" si="34"/>
        <v>3.371214808707681</v>
      </c>
      <c r="AK103" s="8">
        <f t="shared" si="36"/>
        <v>4.9303117581152893</v>
      </c>
      <c r="AL103" s="41">
        <f t="shared" si="37"/>
        <v>0.93305248225833215</v>
      </c>
      <c r="AZ103" s="8"/>
    </row>
    <row r="104" spans="1:52" x14ac:dyDescent="0.25">
      <c r="A104" s="39"/>
      <c r="B104" s="40">
        <f t="shared" si="39"/>
        <v>741.81884330112712</v>
      </c>
      <c r="C104" s="40">
        <f t="shared" si="39"/>
        <v>729.03571105379626</v>
      </c>
      <c r="D104" s="40">
        <f t="shared" si="39"/>
        <v>6.0191042125345069</v>
      </c>
      <c r="E104" s="40">
        <f t="shared" si="35"/>
        <v>16</v>
      </c>
      <c r="F104" s="40">
        <f t="shared" si="14"/>
        <v>16</v>
      </c>
      <c r="G104" s="40">
        <f t="shared" si="15"/>
        <v>1014.8002144148969</v>
      </c>
      <c r="H104" s="25">
        <f t="shared" si="41"/>
        <v>0.06</v>
      </c>
      <c r="I104" s="226">
        <f t="shared" si="17"/>
        <v>10.226505797864684</v>
      </c>
      <c r="J104" s="227">
        <f t="shared" si="38"/>
        <v>80</v>
      </c>
      <c r="K104" s="40">
        <f t="shared" si="18"/>
        <v>1</v>
      </c>
      <c r="L104" s="215">
        <f t="shared" si="19"/>
        <v>6.0791042125345065</v>
      </c>
      <c r="M104" s="215">
        <f t="shared" si="4"/>
        <v>6.0491042125345071</v>
      </c>
      <c r="N104" s="40">
        <f t="shared" si="20"/>
        <v>0.25768791920425826</v>
      </c>
      <c r="O104" s="40">
        <f t="shared" si="21"/>
        <v>7.2436592808223175</v>
      </c>
      <c r="P104" s="228">
        <f t="shared" si="22"/>
        <v>103.33538109834646</v>
      </c>
      <c r="Q104" s="40">
        <f t="shared" si="23"/>
        <v>919.75538771844663</v>
      </c>
      <c r="R104" s="40">
        <f t="shared" si="24"/>
        <v>1176.4763854864134</v>
      </c>
      <c r="S104" s="215">
        <f t="shared" si="5"/>
        <v>0.10792725014568263</v>
      </c>
      <c r="T104" s="215">
        <f t="shared" si="6"/>
        <v>0.28886424257028448</v>
      </c>
      <c r="U104" s="230">
        <f t="shared" si="25"/>
        <v>5.9591042125345073</v>
      </c>
      <c r="V104" s="230">
        <f t="shared" si="7"/>
        <v>5.9891042125345066</v>
      </c>
      <c r="W104" s="40">
        <f t="shared" si="26"/>
        <v>-0.25205791869129257</v>
      </c>
      <c r="X104" s="40">
        <f t="shared" si="27"/>
        <v>890.30029594312396</v>
      </c>
      <c r="Y104" s="40">
        <f t="shared" si="28"/>
        <v>101.29561663556998</v>
      </c>
      <c r="Z104" s="40">
        <f t="shared" si="29"/>
        <v>1170.5665465342984</v>
      </c>
      <c r="AA104" s="230">
        <f t="shared" si="8"/>
        <v>0.10499833084642676</v>
      </c>
      <c r="AB104" s="230">
        <f t="shared" si="30"/>
        <v>-0.28162843420132433</v>
      </c>
      <c r="AC104" s="40">
        <f t="shared" si="40"/>
        <v>0.28886424257028448</v>
      </c>
      <c r="AD104" s="40">
        <f t="shared" si="9"/>
        <v>0.20771002830300536</v>
      </c>
      <c r="AE104" s="40">
        <f t="shared" si="32"/>
        <v>-9.9847737853450188E-3</v>
      </c>
      <c r="AF104" s="40">
        <f t="shared" si="10"/>
        <v>741.78766697776109</v>
      </c>
      <c r="AG104" s="40">
        <f t="shared" si="11"/>
        <v>728.74684681122596</v>
      </c>
      <c r="AH104" s="40">
        <f t="shared" si="33"/>
        <v>6.079469369159205</v>
      </c>
      <c r="AI104" s="40">
        <f t="shared" si="12"/>
        <v>245.53339627879888</v>
      </c>
      <c r="AJ104" s="40">
        <f t="shared" si="34"/>
        <v>3.4394185298962361</v>
      </c>
      <c r="AK104" s="8">
        <f t="shared" si="36"/>
        <v>5.1721303485365233</v>
      </c>
      <c r="AL104" s="41">
        <f t="shared" si="37"/>
        <v>0.95269515396063609</v>
      </c>
      <c r="AZ104" s="8"/>
    </row>
    <row r="105" spans="1:52" x14ac:dyDescent="0.25">
      <c r="A105" s="39"/>
      <c r="B105" s="40">
        <f t="shared" si="39"/>
        <v>741.78766697776109</v>
      </c>
      <c r="C105" s="40">
        <f t="shared" si="39"/>
        <v>728.74684681122596</v>
      </c>
      <c r="D105" s="40">
        <f t="shared" si="39"/>
        <v>6.079469369159205</v>
      </c>
      <c r="E105" s="40">
        <f t="shared" si="35"/>
        <v>16</v>
      </c>
      <c r="F105" s="40">
        <f t="shared" si="14"/>
        <v>16</v>
      </c>
      <c r="G105" s="40">
        <f t="shared" si="15"/>
        <v>1045.3336414978071</v>
      </c>
      <c r="H105" s="25">
        <f t="shared" si="41"/>
        <v>0.06</v>
      </c>
      <c r="I105" s="226">
        <f t="shared" si="17"/>
        <v>10.432656133228102</v>
      </c>
      <c r="J105" s="227">
        <f t="shared" si="38"/>
        <v>80</v>
      </c>
      <c r="K105" s="40">
        <f t="shared" si="18"/>
        <v>1</v>
      </c>
      <c r="L105" s="215">
        <f t="shared" si="19"/>
        <v>6.1394693691592046</v>
      </c>
      <c r="M105" s="215">
        <f t="shared" si="4"/>
        <v>6.1094693691592052</v>
      </c>
      <c r="N105" s="40">
        <f t="shared" si="20"/>
        <v>0.26028796326322734</v>
      </c>
      <c r="O105" s="40">
        <f t="shared" si="21"/>
        <v>7.2397227503919677</v>
      </c>
      <c r="P105" s="228">
        <f t="shared" si="22"/>
        <v>104.70985957018765</v>
      </c>
      <c r="Q105" s="40">
        <f t="shared" si="23"/>
        <v>949.98530592664019</v>
      </c>
      <c r="R105" s="40">
        <f t="shared" si="24"/>
        <v>1180.3083178589911</v>
      </c>
      <c r="S105" s="215">
        <f t="shared" si="5"/>
        <v>0.11117304094071769</v>
      </c>
      <c r="T105" s="215">
        <f t="shared" si="6"/>
        <v>0.29284436144771214</v>
      </c>
      <c r="U105" s="230">
        <f t="shared" si="25"/>
        <v>6.0194693691592054</v>
      </c>
      <c r="V105" s="230">
        <f t="shared" si="7"/>
        <v>6.0494693691592047</v>
      </c>
      <c r="W105" s="40">
        <f t="shared" si="26"/>
        <v>-0.25457007841829693</v>
      </c>
      <c r="X105" s="40">
        <f t="shared" si="27"/>
        <v>919.93645056409503</v>
      </c>
      <c r="Y105" s="40">
        <f t="shared" si="28"/>
        <v>102.6632852785646</v>
      </c>
      <c r="Z105" s="40">
        <f t="shared" si="29"/>
        <v>1174.5592472041351</v>
      </c>
      <c r="AA105" s="230">
        <f t="shared" si="8"/>
        <v>0.10818348407497688</v>
      </c>
      <c r="AB105" s="230">
        <f t="shared" si="30"/>
        <v>-0.28545118179858781</v>
      </c>
      <c r="AC105" s="40">
        <f t="shared" si="40"/>
        <v>0.29284436144771214</v>
      </c>
      <c r="AD105" s="40">
        <f t="shared" si="9"/>
        <v>0.20488699083493569</v>
      </c>
      <c r="AE105" s="40">
        <f t="shared" si="32"/>
        <v>-9.7060192975324429E-3</v>
      </c>
      <c r="AF105" s="40">
        <f t="shared" si="10"/>
        <v>741.75511057957658</v>
      </c>
      <c r="AG105" s="40">
        <f t="shared" si="11"/>
        <v>728.45400244977827</v>
      </c>
      <c r="AH105" s="40">
        <f t="shared" si="33"/>
        <v>6.1398411279026357</v>
      </c>
      <c r="AI105" s="40">
        <f t="shared" si="12"/>
        <v>248.10836034682393</v>
      </c>
      <c r="AJ105" s="40">
        <f t="shared" si="34"/>
        <v>3.5083375188814649</v>
      </c>
      <c r="AK105" s="8">
        <f t="shared" si="36"/>
        <v>5.4239107658146084</v>
      </c>
      <c r="AL105" s="41">
        <f t="shared" si="37"/>
        <v>0.97254382278838203</v>
      </c>
      <c r="AZ105" s="8"/>
    </row>
    <row r="106" spans="1:52" x14ac:dyDescent="0.25">
      <c r="A106" s="39"/>
      <c r="B106" s="40">
        <f t="shared" si="39"/>
        <v>741.75511057957658</v>
      </c>
      <c r="C106" s="40">
        <f t="shared" si="39"/>
        <v>728.45400244977827</v>
      </c>
      <c r="D106" s="40">
        <f t="shared" si="39"/>
        <v>6.1398411279026357</v>
      </c>
      <c r="E106" s="40">
        <f t="shared" si="35"/>
        <v>16</v>
      </c>
      <c r="F106" s="40">
        <f t="shared" si="14"/>
        <v>16</v>
      </c>
      <c r="G106" s="40">
        <f t="shared" si="15"/>
        <v>1076.4768934722917</v>
      </c>
      <c r="H106" s="25">
        <f t="shared" si="41"/>
        <v>0.06</v>
      </c>
      <c r="I106" s="226">
        <f t="shared" si="17"/>
        <v>10.640886503838647</v>
      </c>
      <c r="J106" s="227">
        <f t="shared" si="38"/>
        <v>80</v>
      </c>
      <c r="K106" s="40">
        <f t="shared" si="18"/>
        <v>1</v>
      </c>
      <c r="L106" s="215">
        <f t="shared" si="19"/>
        <v>6.1998411279026353</v>
      </c>
      <c r="M106" s="215">
        <f t="shared" si="4"/>
        <v>6.1698411279026359</v>
      </c>
      <c r="N106" s="40">
        <f t="shared" si="20"/>
        <v>0.26288873025411164</v>
      </c>
      <c r="O106" s="40">
        <f t="shared" si="21"/>
        <v>7.235611962514537</v>
      </c>
      <c r="P106" s="228">
        <f t="shared" si="22"/>
        <v>106.08902164157936</v>
      </c>
      <c r="Q106" s="40">
        <f t="shared" si="23"/>
        <v>980.82194989954132</v>
      </c>
      <c r="R106" s="40">
        <f t="shared" si="24"/>
        <v>1184.0379772349115</v>
      </c>
      <c r="S106" s="215">
        <f t="shared" si="5"/>
        <v>0.11448518123321941</v>
      </c>
      <c r="T106" s="215">
        <f t="shared" si="6"/>
        <v>0.29687671474569532</v>
      </c>
      <c r="U106" s="230">
        <f t="shared" si="25"/>
        <v>6.0798411279026361</v>
      </c>
      <c r="V106" s="230">
        <f t="shared" si="7"/>
        <v>6.1098411279026354</v>
      </c>
      <c r="W106" s="40">
        <f t="shared" si="26"/>
        <v>-0.25708207433352115</v>
      </c>
      <c r="X106" s="40">
        <f t="shared" si="27"/>
        <v>950.17333993749867</v>
      </c>
      <c r="Y106" s="40">
        <f t="shared" si="28"/>
        <v>104.03568166908617</v>
      </c>
      <c r="Z106" s="40">
        <f t="shared" si="29"/>
        <v>1178.4434313550653</v>
      </c>
      <c r="AA106" s="230">
        <f t="shared" si="8"/>
        <v>0.11143428547504905</v>
      </c>
      <c r="AB106" s="230">
        <f t="shared" si="30"/>
        <v>-0.28932252295032962</v>
      </c>
      <c r="AC106" s="40">
        <f t="shared" si="40"/>
        <v>0.29687671474569532</v>
      </c>
      <c r="AD106" s="40">
        <f t="shared" si="9"/>
        <v>0.20210409580756786</v>
      </c>
      <c r="AE106" s="40">
        <f t="shared" si="32"/>
        <v>-9.4380043030890329E-3</v>
      </c>
      <c r="AF106" s="40">
        <f t="shared" si="10"/>
        <v>741.72112259508503</v>
      </c>
      <c r="AG106" s="40">
        <f t="shared" si="11"/>
        <v>728.15712573503254</v>
      </c>
      <c r="AH106" s="40">
        <f t="shared" si="33"/>
        <v>6.2002194611388344</v>
      </c>
      <c r="AI106" s="40">
        <f t="shared" si="12"/>
        <v>250.73242620054526</v>
      </c>
      <c r="AJ106" s="40">
        <f t="shared" si="34"/>
        <v>3.5779854150482833</v>
      </c>
      <c r="AK106" s="8">
        <f t="shared" si="36"/>
        <v>5.6860098059364041</v>
      </c>
      <c r="AL106" s="41">
        <f t="shared" si="37"/>
        <v>0.99260241688442563</v>
      </c>
      <c r="AZ106" s="8"/>
    </row>
    <row r="107" spans="1:52" x14ac:dyDescent="0.25">
      <c r="A107" s="39"/>
      <c r="B107" s="40">
        <f t="shared" si="39"/>
        <v>741.72112259508503</v>
      </c>
      <c r="C107" s="40">
        <f t="shared" si="39"/>
        <v>728.15712573503254</v>
      </c>
      <c r="D107" s="40">
        <f t="shared" si="39"/>
        <v>6.2002194611388344</v>
      </c>
      <c r="E107" s="40">
        <f t="shared" si="35"/>
        <v>16</v>
      </c>
      <c r="F107" s="40">
        <f t="shared" si="14"/>
        <v>16</v>
      </c>
      <c r="G107" s="40">
        <f t="shared" si="15"/>
        <v>1108.2361197600551</v>
      </c>
      <c r="H107" s="25">
        <f t="shared" si="41"/>
        <v>0.06</v>
      </c>
      <c r="I107" s="226">
        <f t="shared" si="17"/>
        <v>10.851197488041999</v>
      </c>
      <c r="J107" s="227">
        <f t="shared" si="38"/>
        <v>80</v>
      </c>
      <c r="K107" s="40">
        <f t="shared" si="18"/>
        <v>1</v>
      </c>
      <c r="L107" s="215">
        <f t="shared" si="19"/>
        <v>6.260219461138834</v>
      </c>
      <c r="M107" s="215">
        <f t="shared" si="4"/>
        <v>6.2302194611388337</v>
      </c>
      <c r="N107" s="40">
        <f t="shared" si="20"/>
        <v>0.26549021913039539</v>
      </c>
      <c r="O107" s="40">
        <f t="shared" si="21"/>
        <v>7.2313204130060704</v>
      </c>
      <c r="P107" s="228">
        <f t="shared" si="22"/>
        <v>107.47283863659803</v>
      </c>
      <c r="Q107" s="40">
        <f t="shared" si="23"/>
        <v>1012.2714671783579</v>
      </c>
      <c r="R107" s="40">
        <f t="shared" si="24"/>
        <v>1187.6692680185597</v>
      </c>
      <c r="S107" s="215">
        <f t="shared" si="5"/>
        <v>0.11786473160514105</v>
      </c>
      <c r="T107" s="215">
        <f t="shared" si="6"/>
        <v>0.30096316136807877</v>
      </c>
      <c r="U107" s="230">
        <f t="shared" si="25"/>
        <v>6.1402194611388348</v>
      </c>
      <c r="V107" s="230">
        <f t="shared" si="7"/>
        <v>6.170219461138835</v>
      </c>
      <c r="W107" s="40">
        <f t="shared" si="26"/>
        <v>-0.25959390514391245</v>
      </c>
      <c r="X107" s="40">
        <f t="shared" si="27"/>
        <v>981.01710993876441</v>
      </c>
      <c r="Y107" s="40">
        <f t="shared" si="28"/>
        <v>105.41277641581766</v>
      </c>
      <c r="Z107" s="40">
        <f t="shared" si="29"/>
        <v>1182.2233178446061</v>
      </c>
      <c r="AA107" s="230">
        <f t="shared" si="8"/>
        <v>0.11475178658390915</v>
      </c>
      <c r="AB107" s="230">
        <f t="shared" si="30"/>
        <v>-0.29324420112881516</v>
      </c>
      <c r="AC107" s="40">
        <f t="shared" si="40"/>
        <v>0.30096316136807877</v>
      </c>
      <c r="AD107" s="40">
        <f t="shared" si="9"/>
        <v>0.19935994733461693</v>
      </c>
      <c r="AE107" s="40">
        <f t="shared" si="32"/>
        <v>-9.1802122360559804E-3</v>
      </c>
      <c r="AF107" s="40">
        <f t="shared" si="10"/>
        <v>741.68564965284736</v>
      </c>
      <c r="AG107" s="40">
        <f t="shared" si="11"/>
        <v>727.85616257366451</v>
      </c>
      <c r="AH107" s="40">
        <f t="shared" si="33"/>
        <v>6.2606043420498123</v>
      </c>
      <c r="AI107" s="40">
        <f t="shared" si="12"/>
        <v>253.40654125890512</v>
      </c>
      <c r="AJ107" s="40">
        <f t="shared" si="34"/>
        <v>3.6483761209535346</v>
      </c>
      <c r="AK107" s="8">
        <f t="shared" si="36"/>
        <v>5.9587960922563488</v>
      </c>
      <c r="AL107" s="41">
        <f t="shared" si="37"/>
        <v>1.012874940185138</v>
      </c>
      <c r="AZ107" s="8"/>
    </row>
    <row r="108" spans="1:52" x14ac:dyDescent="0.25">
      <c r="A108" s="39"/>
      <c r="B108" s="40">
        <f t="shared" si="39"/>
        <v>741.68564965284736</v>
      </c>
      <c r="C108" s="40">
        <f t="shared" si="39"/>
        <v>727.85616257366451</v>
      </c>
      <c r="D108" s="40">
        <f t="shared" si="39"/>
        <v>6.2606043420498123</v>
      </c>
      <c r="E108" s="40">
        <f t="shared" si="35"/>
        <v>16</v>
      </c>
      <c r="F108" s="40">
        <f t="shared" si="14"/>
        <v>16</v>
      </c>
      <c r="G108" s="40">
        <f t="shared" si="15"/>
        <v>1140.6174730182854</v>
      </c>
      <c r="H108" s="25">
        <f t="shared" si="41"/>
        <v>0.06</v>
      </c>
      <c r="I108" s="226">
        <f t="shared" si="17"/>
        <v>11.063589663346285</v>
      </c>
      <c r="J108" s="227">
        <f t="shared" si="38"/>
        <v>80</v>
      </c>
      <c r="K108" s="40">
        <f t="shared" si="18"/>
        <v>1</v>
      </c>
      <c r="L108" s="215">
        <f t="shared" si="19"/>
        <v>6.3206043420498119</v>
      </c>
      <c r="M108" s="215">
        <f t="shared" si="4"/>
        <v>6.2906043420498126</v>
      </c>
      <c r="N108" s="40">
        <f t="shared" si="20"/>
        <v>0.26809242887963336</v>
      </c>
      <c r="O108" s="40">
        <f t="shared" si="21"/>
        <v>7.22684136283286</v>
      </c>
      <c r="P108" s="228">
        <f t="shared" si="22"/>
        <v>108.86128234716085</v>
      </c>
      <c r="Q108" s="40">
        <f t="shared" si="23"/>
        <v>1044.3400085404146</v>
      </c>
      <c r="R108" s="40">
        <f t="shared" si="24"/>
        <v>1191.2059011737877</v>
      </c>
      <c r="S108" s="215">
        <f t="shared" si="5"/>
        <v>0.12131278088557454</v>
      </c>
      <c r="T108" s="215">
        <f t="shared" si="6"/>
        <v>0.30510564288146486</v>
      </c>
      <c r="U108" s="230">
        <f t="shared" si="25"/>
        <v>6.2006043420498127</v>
      </c>
      <c r="V108" s="230">
        <f t="shared" si="7"/>
        <v>6.2306043420498121</v>
      </c>
      <c r="W108" s="40">
        <f t="shared" si="26"/>
        <v>-0.26210556959080122</v>
      </c>
      <c r="X108" s="40">
        <f t="shared" si="27"/>
        <v>1012.47390968185</v>
      </c>
      <c r="Y108" s="40">
        <f t="shared" si="28"/>
        <v>106.79454061361442</v>
      </c>
      <c r="Z108" s="40">
        <f t="shared" si="29"/>
        <v>1185.9029126801374</v>
      </c>
      <c r="AA108" s="230">
        <f t="shared" si="8"/>
        <v>0.11813706674321316</v>
      </c>
      <c r="AB108" s="230">
        <f t="shared" si="30"/>
        <v>-0.29721803662030044</v>
      </c>
      <c r="AC108" s="40">
        <f t="shared" si="40"/>
        <v>0.30510564288146486</v>
      </c>
      <c r="AD108" s="40">
        <f t="shared" si="9"/>
        <v>0.19665319668738579</v>
      </c>
      <c r="AE108" s="40">
        <f t="shared" si="32"/>
        <v>-8.9321563104794149E-3</v>
      </c>
      <c r="AF108" s="40">
        <f t="shared" si="10"/>
        <v>741.64863643884553</v>
      </c>
      <c r="AG108" s="40">
        <f t="shared" si="11"/>
        <v>727.55105693078303</v>
      </c>
      <c r="AH108" s="40">
        <f t="shared" si="33"/>
        <v>6.3209957445950637</v>
      </c>
      <c r="AI108" s="40">
        <f t="shared" si="12"/>
        <v>256.13174227966852</v>
      </c>
      <c r="AJ108" s="40">
        <f t="shared" si="34"/>
        <v>3.7195238271423312</v>
      </c>
      <c r="AK108" s="8">
        <f t="shared" si="36"/>
        <v>6.2426505404677508</v>
      </c>
      <c r="AL108" s="41">
        <f t="shared" si="37"/>
        <v>1.0333654795675116</v>
      </c>
      <c r="AZ108" s="8"/>
    </row>
    <row r="109" spans="1:52" x14ac:dyDescent="0.25">
      <c r="A109" s="39"/>
      <c r="B109" s="40">
        <f t="shared" si="39"/>
        <v>741.64863643884553</v>
      </c>
      <c r="C109" s="40">
        <f t="shared" si="39"/>
        <v>727.55105693078303</v>
      </c>
      <c r="D109" s="40">
        <f t="shared" si="39"/>
        <v>6.3209957445950637</v>
      </c>
      <c r="E109" s="40">
        <f t="shared" si="35"/>
        <v>16</v>
      </c>
      <c r="F109" s="40">
        <f t="shared" si="14"/>
        <v>16</v>
      </c>
      <c r="G109" s="40">
        <f t="shared" si="15"/>
        <v>1173.6271091382698</v>
      </c>
      <c r="H109" s="25">
        <f t="shared" si="41"/>
        <v>0.06</v>
      </c>
      <c r="I109" s="226">
        <f t="shared" si="17"/>
        <v>11.278063606449997</v>
      </c>
      <c r="J109" s="227">
        <f t="shared" si="38"/>
        <v>80</v>
      </c>
      <c r="K109" s="40">
        <f t="shared" si="18"/>
        <v>1</v>
      </c>
      <c r="L109" s="215">
        <f t="shared" si="19"/>
        <v>6.3809957445950634</v>
      </c>
      <c r="M109" s="215">
        <f t="shared" si="4"/>
        <v>6.350995744595064</v>
      </c>
      <c r="N109" s="40">
        <f t="shared" si="20"/>
        <v>0.27069535852206172</v>
      </c>
      <c r="O109" s="40">
        <f t="shared" si="21"/>
        <v>7.2221678276782288</v>
      </c>
      <c r="P109" s="228">
        <f t="shared" si="22"/>
        <v>110.25432502106641</v>
      </c>
      <c r="Q109" s="40">
        <f t="shared" si="23"/>
        <v>1077.0337279977357</v>
      </c>
      <c r="R109" s="40">
        <f t="shared" si="24"/>
        <v>1194.6514059742153</v>
      </c>
      <c r="S109" s="215">
        <f t="shared" si="5"/>
        <v>0.1248304479278602</v>
      </c>
      <c r="T109" s="215">
        <f t="shared" si="6"/>
        <v>0.30930618859069775</v>
      </c>
      <c r="U109" s="230">
        <f t="shared" si="25"/>
        <v>6.2609957445950641</v>
      </c>
      <c r="V109" s="230">
        <f t="shared" si="7"/>
        <v>6.2909957445950635</v>
      </c>
      <c r="W109" s="40">
        <f t="shared" si="26"/>
        <v>-0.26461706644859717</v>
      </c>
      <c r="X109" s="40">
        <f t="shared" si="27"/>
        <v>1044.5498915177479</v>
      </c>
      <c r="Y109" s="40">
        <f t="shared" si="28"/>
        <v>108.18094583090603</v>
      </c>
      <c r="Z109" s="40">
        <f t="shared" si="29"/>
        <v>1189.486022183863</v>
      </c>
      <c r="AA109" s="230">
        <f t="shared" si="8"/>
        <v>0.1215912348514479</v>
      </c>
      <c r="AB109" s="230">
        <f t="shared" si="30"/>
        <v>-0.30124593121955751</v>
      </c>
      <c r="AC109" s="40">
        <f t="shared" si="40"/>
        <v>0.30930618859069775</v>
      </c>
      <c r="AD109" s="40">
        <f t="shared" si="9"/>
        <v>0.19398253967494161</v>
      </c>
      <c r="AE109" s="40">
        <f t="shared" si="32"/>
        <v>-8.6933775544170266E-3</v>
      </c>
      <c r="AF109" s="40">
        <f t="shared" si="10"/>
        <v>741.61002560877694</v>
      </c>
      <c r="AG109" s="40">
        <f t="shared" si="11"/>
        <v>727.24175074219238</v>
      </c>
      <c r="AH109" s="40">
        <f t="shared" si="33"/>
        <v>6.3813936434821716</v>
      </c>
      <c r="AI109" s="40">
        <f t="shared" si="12"/>
        <v>258.90915713480831</v>
      </c>
      <c r="AJ109" s="40">
        <f t="shared" si="34"/>
        <v>3.7914430374575558</v>
      </c>
      <c r="AK109" s="8">
        <f t="shared" si="36"/>
        <v>6.5379668490201501</v>
      </c>
      <c r="AL109" s="41">
        <f t="shared" si="37"/>
        <v>1.0540782121382963</v>
      </c>
      <c r="AZ109" s="8"/>
    </row>
    <row r="110" spans="1:52" x14ac:dyDescent="0.25">
      <c r="A110" s="39"/>
      <c r="B110" s="40">
        <f t="shared" si="39"/>
        <v>741.61002560877694</v>
      </c>
      <c r="C110" s="40">
        <f t="shared" si="39"/>
        <v>727.24175074219238</v>
      </c>
      <c r="D110" s="40">
        <f t="shared" si="39"/>
        <v>6.3813936434821716</v>
      </c>
      <c r="E110" s="40">
        <f t="shared" si="35"/>
        <v>16</v>
      </c>
      <c r="F110" s="40">
        <f t="shared" si="14"/>
        <v>16</v>
      </c>
      <c r="G110" s="40">
        <f t="shared" si="15"/>
        <v>1207.2711872439218</v>
      </c>
      <c r="H110" s="25">
        <f t="shared" si="41"/>
        <v>0.06</v>
      </c>
      <c r="I110" s="226">
        <f t="shared" si="17"/>
        <v>11.494619893267647</v>
      </c>
      <c r="J110" s="227">
        <f t="shared" si="38"/>
        <v>80</v>
      </c>
      <c r="K110" s="40">
        <f t="shared" si="18"/>
        <v>1</v>
      </c>
      <c r="L110" s="215">
        <f t="shared" si="19"/>
        <v>6.4413936434821712</v>
      </c>
      <c r="M110" s="215">
        <f t="shared" si="4"/>
        <v>6.411393643482171</v>
      </c>
      <c r="N110" s="40">
        <f t="shared" si="20"/>
        <v>0.27329900710945054</v>
      </c>
      <c r="O110" s="40">
        <f t="shared" si="21"/>
        <v>7.2172925668682346</v>
      </c>
      <c r="P110" s="228">
        <f t="shared" si="22"/>
        <v>111.65193935044329</v>
      </c>
      <c r="Q110" s="40">
        <f t="shared" si="23"/>
        <v>1110.358782795528</v>
      </c>
      <c r="R110" s="40">
        <f t="shared" si="24"/>
        <v>1198.0091409104591</v>
      </c>
      <c r="S110" s="215">
        <f t="shared" si="5"/>
        <v>0.12841888349713734</v>
      </c>
      <c r="T110" s="215">
        <f t="shared" si="6"/>
        <v>0.31356692100677575</v>
      </c>
      <c r="U110" s="230">
        <f t="shared" si="25"/>
        <v>6.321393643482172</v>
      </c>
      <c r="V110" s="230">
        <f t="shared" si="7"/>
        <v>6.3513936434821723</v>
      </c>
      <c r="W110" s="40">
        <f t="shared" si="26"/>
        <v>-0.26712839452353165</v>
      </c>
      <c r="X110" s="40">
        <f t="shared" si="27"/>
        <v>1077.2512110328914</v>
      </c>
      <c r="Y110" s="40">
        <f t="shared" si="28"/>
        <v>109.57196409753324</v>
      </c>
      <c r="Z110" s="40">
        <f t="shared" si="29"/>
        <v>1192.9762651961119</v>
      </c>
      <c r="AA110" s="230">
        <f t="shared" si="8"/>
        <v>0.12511543122499483</v>
      </c>
      <c r="AB110" s="230">
        <f t="shared" si="30"/>
        <v>-0.30532987328552286</v>
      </c>
      <c r="AC110" s="40">
        <f t="shared" si="40"/>
        <v>0.31356692100677575</v>
      </c>
      <c r="AD110" s="40">
        <f t="shared" si="9"/>
        <v>0.1913467141475152</v>
      </c>
      <c r="AE110" s="40">
        <f t="shared" si="32"/>
        <v>-8.4634429928426239E-3</v>
      </c>
      <c r="AF110" s="40">
        <f t="shared" si="10"/>
        <v>741.56975769487963</v>
      </c>
      <c r="AG110" s="40">
        <f t="shared" si="11"/>
        <v>726.9281838211856</v>
      </c>
      <c r="AH110" s="40">
        <f t="shared" si="33"/>
        <v>6.441798014138997</v>
      </c>
      <c r="AI110" s="40">
        <f t="shared" si="12"/>
        <v>261.74000706578266</v>
      </c>
      <c r="AJ110" s="40">
        <f t="shared" si="34"/>
        <v>3.8641485949758287</v>
      </c>
      <c r="AK110" s="8">
        <f t="shared" si="36"/>
        <v>6.8451520168585951</v>
      </c>
      <c r="AL110" s="41">
        <f t="shared" si="37"/>
        <v>1.075017412703559</v>
      </c>
      <c r="AZ110" s="8"/>
    </row>
    <row r="111" spans="1:52" x14ac:dyDescent="0.25">
      <c r="A111" s="39"/>
      <c r="B111" s="40">
        <f t="shared" si="39"/>
        <v>741.56975769487963</v>
      </c>
      <c r="C111" s="40">
        <f t="shared" si="39"/>
        <v>726.9281838211856</v>
      </c>
      <c r="D111" s="40">
        <f t="shared" si="39"/>
        <v>6.441798014138997</v>
      </c>
      <c r="E111" s="40">
        <f t="shared" si="35"/>
        <v>16</v>
      </c>
      <c r="F111" s="40">
        <f t="shared" si="14"/>
        <v>16</v>
      </c>
      <c r="G111" s="40">
        <f t="shared" si="15"/>
        <v>1241.5558696904868</v>
      </c>
      <c r="H111" s="25">
        <f t="shared" si="41"/>
        <v>0.06</v>
      </c>
      <c r="I111" s="226">
        <f t="shared" si="17"/>
        <v>11.713259098955223</v>
      </c>
      <c r="J111" s="227">
        <f t="shared" si="38"/>
        <v>80</v>
      </c>
      <c r="K111" s="40">
        <f t="shared" si="18"/>
        <v>1</v>
      </c>
      <c r="L111" s="215">
        <f t="shared" si="19"/>
        <v>6.5017980141389966</v>
      </c>
      <c r="M111" s="215">
        <f t="shared" si="4"/>
        <v>6.4717980141389972</v>
      </c>
      <c r="N111" s="40">
        <f t="shared" si="20"/>
        <v>0.27590337372393492</v>
      </c>
      <c r="O111" s="40">
        <f t="shared" si="21"/>
        <v>7.2122080716068009</v>
      </c>
      <c r="P111" s="228">
        <f t="shared" si="22"/>
        <v>113.05409846060157</v>
      </c>
      <c r="Q111" s="40">
        <f t="shared" si="23"/>
        <v>1144.3213334108525</v>
      </c>
      <c r="R111" s="40">
        <f t="shared" si="24"/>
        <v>1201.2823038239105</v>
      </c>
      <c r="S111" s="215">
        <f t="shared" si="5"/>
        <v>0.13207927227807778</v>
      </c>
      <c r="T111" s="215">
        <f t="shared" si="6"/>
        <v>0.31789006174344198</v>
      </c>
      <c r="U111" s="230">
        <f t="shared" si="25"/>
        <v>6.3817980141389974</v>
      </c>
      <c r="V111" s="230">
        <f t="shared" si="7"/>
        <v>6.4117980141389967</v>
      </c>
      <c r="W111" s="40">
        <f t="shared" si="26"/>
        <v>-0.26963955265257056</v>
      </c>
      <c r="X111" s="40">
        <f t="shared" si="27"/>
        <v>1110.5840270477472</v>
      </c>
      <c r="Y111" s="40">
        <f t="shared" si="28"/>
        <v>110.96756789301496</v>
      </c>
      <c r="Z111" s="40">
        <f t="shared" si="29"/>
        <v>1196.3770843978127</v>
      </c>
      <c r="AA111" s="230">
        <f t="shared" si="8"/>
        <v>0.12871082957744964</v>
      </c>
      <c r="AB111" s="230">
        <f t="shared" si="30"/>
        <v>-0.3094719431917225</v>
      </c>
      <c r="AC111" s="40">
        <f t="shared" si="40"/>
        <v>0.31789006174344198</v>
      </c>
      <c r="AD111" s="40">
        <f t="shared" si="9"/>
        <v>0.18874449761321546</v>
      </c>
      <c r="AE111" s="40">
        <f t="shared" si="32"/>
        <v>-8.2419439657351289E-3</v>
      </c>
      <c r="AF111" s="40">
        <f t="shared" si="10"/>
        <v>741.52777100686012</v>
      </c>
      <c r="AG111" s="40">
        <f t="shared" si="11"/>
        <v>726.61029375944213</v>
      </c>
      <c r="AH111" s="40">
        <f t="shared" si="33"/>
        <v>6.5022088326870637</v>
      </c>
      <c r="AI111" s="40">
        <f t="shared" si="12"/>
        <v>264.62560942714077</v>
      </c>
      <c r="AJ111" s="40">
        <f t="shared" si="34"/>
        <v>3.9376557087055901</v>
      </c>
      <c r="AK111" s="8">
        <f t="shared" si="36"/>
        <v>7.1646268905268453</v>
      </c>
      <c r="AL111" s="41">
        <f t="shared" si="37"/>
        <v>1.0961874614577303</v>
      </c>
      <c r="AZ111" s="8"/>
    </row>
    <row r="112" spans="1:52" x14ac:dyDescent="0.25">
      <c r="A112" s="39"/>
      <c r="B112" s="40">
        <f t="shared" si="39"/>
        <v>741.52777100686012</v>
      </c>
      <c r="C112" s="40">
        <f t="shared" si="39"/>
        <v>726.61029375944213</v>
      </c>
      <c r="D112" s="40">
        <f t="shared" si="39"/>
        <v>6.5022088326870637</v>
      </c>
      <c r="E112" s="40">
        <f t="shared" si="35"/>
        <v>16</v>
      </c>
      <c r="F112" s="40">
        <f t="shared" si="14"/>
        <v>16</v>
      </c>
      <c r="G112" s="40">
        <f t="shared" si="15"/>
        <v>1276.4873220632596</v>
      </c>
      <c r="H112" s="25">
        <f t="shared" si="41"/>
        <v>0.06</v>
      </c>
      <c r="I112" s="226">
        <f t="shared" si="17"/>
        <v>11.933981797934393</v>
      </c>
      <c r="J112" s="227">
        <f t="shared" si="38"/>
        <v>80</v>
      </c>
      <c r="K112" s="40">
        <f t="shared" si="18"/>
        <v>1</v>
      </c>
      <c r="L112" s="215">
        <f t="shared" si="19"/>
        <v>6.5622088326870633</v>
      </c>
      <c r="M112" s="215">
        <f t="shared" si="4"/>
        <v>6.5322088326870631</v>
      </c>
      <c r="N112" s="40">
        <f t="shared" si="20"/>
        <v>0.27850845747682484</v>
      </c>
      <c r="O112" s="40">
        <f t="shared" si="21"/>
        <v>7.2069065524662053</v>
      </c>
      <c r="P112" s="228">
        <f t="shared" si="22"/>
        <v>114.46077589926212</v>
      </c>
      <c r="Q112" s="40">
        <f t="shared" si="23"/>
        <v>1178.9275435513111</v>
      </c>
      <c r="R112" s="40">
        <f t="shared" si="24"/>
        <v>1204.4739413301459</v>
      </c>
      <c r="S112" s="215">
        <f t="shared" si="5"/>
        <v>0.1358128350133336</v>
      </c>
      <c r="T112" s="215">
        <f t="shared" si="6"/>
        <v>0.32227793788296077</v>
      </c>
      <c r="U112" s="230">
        <f t="shared" si="25"/>
        <v>6.4422088326870641</v>
      </c>
      <c r="V112" s="230">
        <f t="shared" si="7"/>
        <v>6.4722088326870644</v>
      </c>
      <c r="W112" s="40">
        <f t="shared" si="26"/>
        <v>-0.27215053970212466</v>
      </c>
      <c r="X112" s="40">
        <f t="shared" si="27"/>
        <v>1144.554501615446</v>
      </c>
      <c r="Y112" s="40">
        <f t="shared" si="28"/>
        <v>112.36773013521881</v>
      </c>
      <c r="Z112" s="40">
        <f t="shared" si="29"/>
        <v>1199.6917568252636</v>
      </c>
      <c r="AA112" s="230">
        <f t="shared" si="8"/>
        <v>0.13237863912760597</v>
      </c>
      <c r="AB112" s="230">
        <f t="shared" si="30"/>
        <v>-0.31367431920818206</v>
      </c>
      <c r="AC112" s="40">
        <f t="shared" si="40"/>
        <v>0.32227793788296077</v>
      </c>
      <c r="AD112" s="40">
        <f t="shared" si="9"/>
        <v>0.18617470495851857</v>
      </c>
      <c r="AE112" s="40">
        <f t="shared" si="32"/>
        <v>-8.0284945707895655E-3</v>
      </c>
      <c r="AF112" s="40">
        <f t="shared" si="10"/>
        <v>741.48400152645399</v>
      </c>
      <c r="AG112" s="40">
        <f t="shared" si="11"/>
        <v>726.28801582155916</v>
      </c>
      <c r="AH112" s="40">
        <f t="shared" si="33"/>
        <v>6.5626260759161772</v>
      </c>
      <c r="AI112" s="40">
        <f t="shared" si="12"/>
        <v>267.5673809323406</v>
      </c>
      <c r="AJ112" s="40">
        <f t="shared" si="34"/>
        <v>4.011979981186796</v>
      </c>
      <c r="AK112" s="8">
        <f t="shared" si="36"/>
        <v>7.4968267428611028</v>
      </c>
      <c r="AL112" s="41">
        <f t="shared" si="37"/>
        <v>1.1175928519323175</v>
      </c>
      <c r="AZ112" s="8"/>
    </row>
    <row r="113" spans="1:52" x14ac:dyDescent="0.25">
      <c r="A113" s="39"/>
      <c r="B113" s="40">
        <f t="shared" si="39"/>
        <v>741.48400152645399</v>
      </c>
      <c r="C113" s="40">
        <f t="shared" si="39"/>
        <v>726.28801582155916</v>
      </c>
      <c r="D113" s="40">
        <f t="shared" si="39"/>
        <v>6.5626260759161772</v>
      </c>
      <c r="E113" s="40">
        <f t="shared" si="35"/>
        <v>16</v>
      </c>
      <c r="F113" s="40">
        <f t="shared" si="14"/>
        <v>16</v>
      </c>
      <c r="G113" s="40">
        <f t="shared" si="15"/>
        <v>1312.0717131764004</v>
      </c>
      <c r="H113" s="25">
        <f t="shared" si="41"/>
        <v>0.06</v>
      </c>
      <c r="I113" s="226">
        <f t="shared" si="17"/>
        <v>12.156788563915871</v>
      </c>
      <c r="J113" s="227">
        <f t="shared" si="38"/>
        <v>80</v>
      </c>
      <c r="K113" s="40">
        <f t="shared" si="18"/>
        <v>1</v>
      </c>
      <c r="L113" s="215">
        <f t="shared" si="19"/>
        <v>6.6226260759161768</v>
      </c>
      <c r="M113" s="215">
        <f t="shared" si="4"/>
        <v>6.5926260759161774</v>
      </c>
      <c r="N113" s="40">
        <f t="shared" si="20"/>
        <v>0.28111425750765306</v>
      </c>
      <c r="O113" s="40">
        <f t="shared" si="21"/>
        <v>7.2013799260735913</v>
      </c>
      <c r="P113" s="228">
        <f t="shared" si="22"/>
        <v>115.8719456261511</v>
      </c>
      <c r="Q113" s="40">
        <f t="shared" si="23"/>
        <v>1214.1835801538248</v>
      </c>
      <c r="R113" s="40">
        <f t="shared" si="24"/>
        <v>1207.5869575892787</v>
      </c>
      <c r="S113" s="215">
        <f t="shared" si="5"/>
        <v>0.13962083078420448</v>
      </c>
      <c r="T113" s="215">
        <f t="shared" si="6"/>
        <v>0.32673298885638824</v>
      </c>
      <c r="U113" s="230">
        <f t="shared" si="25"/>
        <v>6.5026260759161776</v>
      </c>
      <c r="V113" s="230">
        <f t="shared" si="7"/>
        <v>6.5326260759161769</v>
      </c>
      <c r="W113" s="40">
        <f t="shared" si="26"/>
        <v>-0.27466135456712593</v>
      </c>
      <c r="X113" s="40">
        <f t="shared" si="27"/>
        <v>1179.1688000204756</v>
      </c>
      <c r="Y113" s="40">
        <f t="shared" si="28"/>
        <v>113.77242416941915</v>
      </c>
      <c r="Z113" s="40">
        <f t="shared" si="29"/>
        <v>1202.9234036434907</v>
      </c>
      <c r="AA113" s="230">
        <f t="shared" si="8"/>
        <v>0.13612010684745635</v>
      </c>
      <c r="AB113" s="230">
        <f t="shared" si="30"/>
        <v>-0.31793928385670428</v>
      </c>
      <c r="AC113" s="40">
        <f t="shared" si="40"/>
        <v>0.32673298885638824</v>
      </c>
      <c r="AD113" s="40">
        <f t="shared" si="9"/>
        <v>0.18363618626331091</v>
      </c>
      <c r="AE113" s="40">
        <f t="shared" si="32"/>
        <v>-7.822730221080423E-3</v>
      </c>
      <c r="AF113" s="40">
        <f t="shared" si="10"/>
        <v>741.43838279510521</v>
      </c>
      <c r="AG113" s="40">
        <f t="shared" si="11"/>
        <v>725.96128283270275</v>
      </c>
      <c r="AH113" s="40">
        <f t="shared" si="33"/>
        <v>6.6230497212602053</v>
      </c>
      <c r="AI113" s="40">
        <f t="shared" si="12"/>
        <v>270.56684142121696</v>
      </c>
      <c r="AJ113" s="40">
        <f t="shared" si="34"/>
        <v>4.0871374371371338</v>
      </c>
      <c r="AK113" s="8">
        <f t="shared" si="36"/>
        <v>7.842201885705987</v>
      </c>
      <c r="AL113" s="41">
        <f t="shared" si="37"/>
        <v>1.1392381992460148</v>
      </c>
      <c r="AZ113" s="8"/>
    </row>
    <row r="114" spans="1:52" x14ac:dyDescent="0.25">
      <c r="A114" s="39"/>
      <c r="B114" s="40">
        <f t="shared" si="39"/>
        <v>741.43838279510521</v>
      </c>
      <c r="C114" s="40">
        <f t="shared" si="39"/>
        <v>725.96128283270275</v>
      </c>
      <c r="D114" s="40">
        <f t="shared" si="39"/>
        <v>6.6230497212602053</v>
      </c>
      <c r="E114" s="40">
        <f t="shared" si="35"/>
        <v>16</v>
      </c>
      <c r="F114" s="40">
        <f t="shared" si="14"/>
        <v>16</v>
      </c>
      <c r="G114" s="40">
        <f t="shared" si="15"/>
        <v>1348.3152150717831</v>
      </c>
      <c r="H114" s="25">
        <f t="shared" si="41"/>
        <v>0.06</v>
      </c>
      <c r="I114" s="226">
        <f t="shared" si="17"/>
        <v>12.38167996992197</v>
      </c>
      <c r="J114" s="227">
        <f t="shared" si="38"/>
        <v>80</v>
      </c>
      <c r="K114" s="40">
        <f t="shared" si="18"/>
        <v>1</v>
      </c>
      <c r="L114" s="215">
        <f t="shared" si="19"/>
        <v>6.6830497212602049</v>
      </c>
      <c r="M114" s="215">
        <f t="shared" si="4"/>
        <v>6.6530497212602047</v>
      </c>
      <c r="N114" s="40">
        <f t="shared" si="20"/>
        <v>0.28372077298293874</v>
      </c>
      <c r="O114" s="40">
        <f t="shared" si="21"/>
        <v>7.1956198009286183</v>
      </c>
      <c r="P114" s="228">
        <f t="shared" si="22"/>
        <v>117.28758200294246</v>
      </c>
      <c r="Q114" s="40">
        <f t="shared" si="23"/>
        <v>1250.095613383462</v>
      </c>
      <c r="R114" s="40">
        <f t="shared" si="24"/>
        <v>1210.6241224753285</v>
      </c>
      <c r="S114" s="215">
        <f t="shared" si="5"/>
        <v>0.14350455944608076</v>
      </c>
      <c r="T114" s="215">
        <f t="shared" si="6"/>
        <v>0.33125777388779637</v>
      </c>
      <c r="U114" s="230">
        <f t="shared" si="25"/>
        <v>6.5630497212602057</v>
      </c>
      <c r="V114" s="230">
        <f t="shared" si="7"/>
        <v>6.5930497212602059</v>
      </c>
      <c r="W114" s="40">
        <f t="shared" si="26"/>
        <v>-0.2771719961698409</v>
      </c>
      <c r="X114" s="40">
        <f t="shared" si="27"/>
        <v>1214.4330907774661</v>
      </c>
      <c r="Y114" s="40">
        <f t="shared" si="28"/>
        <v>115.18162375772789</v>
      </c>
      <c r="Z114" s="40">
        <f t="shared" si="29"/>
        <v>1206.0749992383483</v>
      </c>
      <c r="AA114" s="230">
        <f t="shared" si="8"/>
        <v>0.13993651986261033</v>
      </c>
      <c r="AB114" s="230">
        <f t="shared" si="30"/>
        <v>-0.32226923078464448</v>
      </c>
      <c r="AC114" s="40">
        <f t="shared" si="40"/>
        <v>0.33125777388779637</v>
      </c>
      <c r="AD114" s="40">
        <f t="shared" si="9"/>
        <v>0.18112782470223082</v>
      </c>
      <c r="AE114" s="40">
        <f t="shared" si="32"/>
        <v>-7.6243063067293953E-3</v>
      </c>
      <c r="AF114" s="40">
        <f t="shared" si="10"/>
        <v>741.39084579420035</v>
      </c>
      <c r="AG114" s="40">
        <f t="shared" si="11"/>
        <v>725.63002505881491</v>
      </c>
      <c r="AH114" s="40">
        <f t="shared" si="33"/>
        <v>6.6834797467739469</v>
      </c>
      <c r="AI114" s="40">
        <f t="shared" si="12"/>
        <v>273.62561817327997</v>
      </c>
      <c r="AJ114" s="40">
        <f t="shared" si="34"/>
        <v>4.1631445532963784</v>
      </c>
      <c r="AK114" s="8">
        <f t="shared" si="36"/>
        <v>8.201218319311554</v>
      </c>
      <c r="AL114" s="41">
        <f t="shared" si="37"/>
        <v>1.1611282486998771</v>
      </c>
      <c r="AZ114" s="8"/>
    </row>
    <row r="115" spans="1:52" x14ac:dyDescent="0.25">
      <c r="A115" s="39"/>
      <c r="B115" s="40">
        <f t="shared" si="39"/>
        <v>741.39084579420035</v>
      </c>
      <c r="C115" s="40">
        <f t="shared" si="39"/>
        <v>725.63002505881491</v>
      </c>
      <c r="D115" s="40">
        <f t="shared" si="39"/>
        <v>6.6834797467739469</v>
      </c>
      <c r="E115" s="40">
        <f t="shared" si="35"/>
        <v>16</v>
      </c>
      <c r="F115" s="40">
        <f t="shared" si="14"/>
        <v>16</v>
      </c>
      <c r="G115" s="40">
        <f t="shared" si="15"/>
        <v>1385.2240030179664</v>
      </c>
      <c r="H115" s="25">
        <f t="shared" si="41"/>
        <v>0.06</v>
      </c>
      <c r="I115" s="226">
        <f t="shared" si="17"/>
        <v>12.608656588308349</v>
      </c>
      <c r="J115" s="227">
        <f t="shared" si="38"/>
        <v>80</v>
      </c>
      <c r="K115" s="40">
        <f t="shared" si="18"/>
        <v>1</v>
      </c>
      <c r="L115" s="215">
        <f t="shared" si="19"/>
        <v>6.7434797467739465</v>
      </c>
      <c r="M115" s="215">
        <f t="shared" si="4"/>
        <v>6.7134797467739471</v>
      </c>
      <c r="N115" s="40">
        <f t="shared" si="20"/>
        <v>0.28632800309550888</v>
      </c>
      <c r="O115" s="40">
        <f t="shared" si="21"/>
        <v>7.1896174622810305</v>
      </c>
      <c r="P115" s="228">
        <f t="shared" si="22"/>
        <v>118.70765978353498</v>
      </c>
      <c r="Q115" s="40">
        <f t="shared" si="23"/>
        <v>1286.6698166323579</v>
      </c>
      <c r="R115" s="40">
        <f t="shared" si="24"/>
        <v>1213.5880791920085</v>
      </c>
      <c r="S115" s="215">
        <f t="shared" si="5"/>
        <v>0.1474653642324264</v>
      </c>
      <c r="T115" s="215">
        <f t="shared" si="6"/>
        <v>0.33585498005921538</v>
      </c>
      <c r="U115" s="230">
        <f t="shared" si="25"/>
        <v>6.6234797467739472</v>
      </c>
      <c r="V115" s="230">
        <f t="shared" si="7"/>
        <v>6.6534797467739466</v>
      </c>
      <c r="W115" s="40">
        <f t="shared" si="26"/>
        <v>-0.27968246345907133</v>
      </c>
      <c r="X115" s="40">
        <f t="shared" si="27"/>
        <v>1250.3535456300222</v>
      </c>
      <c r="Y115" s="40">
        <f t="shared" si="28"/>
        <v>116.5953030688794</v>
      </c>
      <c r="Z115" s="40">
        <f t="shared" si="29"/>
        <v>1209.1493796820025</v>
      </c>
      <c r="AA115" s="230">
        <f t="shared" si="8"/>
        <v>0.14382920801869797</v>
      </c>
      <c r="AB115" s="230">
        <f t="shared" si="30"/>
        <v>-0.32666667220899465</v>
      </c>
      <c r="AC115" s="40">
        <f t="shared" si="40"/>
        <v>0.33585498005921538</v>
      </c>
      <c r="AD115" s="40">
        <f t="shared" si="9"/>
        <v>0.17864853452350551</v>
      </c>
      <c r="AE115" s="40">
        <f t="shared" si="32"/>
        <v>-7.4328969549943141E-3</v>
      </c>
      <c r="AF115" s="40">
        <f t="shared" si="10"/>
        <v>741.34131881723658</v>
      </c>
      <c r="AG115" s="40">
        <f t="shared" si="11"/>
        <v>725.29417007875566</v>
      </c>
      <c r="AH115" s="40">
        <f t="shared" si="33"/>
        <v>6.7439161311109634</v>
      </c>
      <c r="AI115" s="40">
        <f t="shared" si="12"/>
        <v>276.74545079811867</v>
      </c>
      <c r="AJ115" s="40">
        <f t="shared" si="34"/>
        <v>4.2400182896291891</v>
      </c>
      <c r="AK115" s="8">
        <f t="shared" si="36"/>
        <v>8.5743584213245576</v>
      </c>
      <c r="AL115" s="41">
        <f t="shared" si="37"/>
        <v>1.1832678847637266</v>
      </c>
      <c r="AZ115" s="8"/>
    </row>
    <row r="116" spans="1:52" x14ac:dyDescent="0.25">
      <c r="A116" s="39"/>
      <c r="B116" s="40">
        <f t="shared" si="39"/>
        <v>741.34131881723658</v>
      </c>
      <c r="C116" s="40">
        <f t="shared" si="39"/>
        <v>725.29417007875566</v>
      </c>
      <c r="D116" s="40">
        <f t="shared" si="39"/>
        <v>6.7439161311109634</v>
      </c>
      <c r="E116" s="40">
        <f t="shared" si="35"/>
        <v>16</v>
      </c>
      <c r="F116" s="40">
        <f t="shared" si="14"/>
        <v>16</v>
      </c>
      <c r="G116" s="40">
        <f t="shared" si="15"/>
        <v>1422.8042555091145</v>
      </c>
      <c r="H116" s="25">
        <f t="shared" si="41"/>
        <v>0.06</v>
      </c>
      <c r="I116" s="226">
        <f t="shared" si="17"/>
        <v>12.837718990784744</v>
      </c>
      <c r="J116" s="227">
        <f t="shared" si="38"/>
        <v>80</v>
      </c>
      <c r="K116" s="40">
        <f t="shared" si="18"/>
        <v>1</v>
      </c>
      <c r="L116" s="215">
        <f t="shared" si="19"/>
        <v>6.8039161311109631</v>
      </c>
      <c r="M116" s="215">
        <f t="shared" si="4"/>
        <v>6.7739161311109637</v>
      </c>
      <c r="N116" s="40">
        <f t="shared" si="20"/>
        <v>0.28893594706328685</v>
      </c>
      <c r="O116" s="40">
        <f t="shared" si="21"/>
        <v>7.1833638559897395</v>
      </c>
      <c r="P116" s="228">
        <f t="shared" si="22"/>
        <v>120.13215410464693</v>
      </c>
      <c r="Q116" s="40">
        <f t="shared" si="23"/>
        <v>1323.9123665186282</v>
      </c>
      <c r="R116" s="40">
        <f t="shared" si="24"/>
        <v>1216.4813513780973</v>
      </c>
      <c r="S116" s="232">
        <f t="shared" si="5"/>
        <v>0.15150463454240587</v>
      </c>
      <c r="T116" s="215">
        <f t="shared" si="6"/>
        <v>0.34052743105728511</v>
      </c>
      <c r="U116" s="230">
        <f t="shared" si="25"/>
        <v>6.6839161311109638</v>
      </c>
      <c r="V116" s="230">
        <f t="shared" si="7"/>
        <v>6.7139161311109632</v>
      </c>
      <c r="W116" s="40">
        <f t="shared" si="26"/>
        <v>-0.28219275540904221</v>
      </c>
      <c r="X116" s="40">
        <f t="shared" si="27"/>
        <v>1286.936339549598</v>
      </c>
      <c r="Y116" s="40">
        <f t="shared" si="28"/>
        <v>118.01343666835503</v>
      </c>
      <c r="Z116" s="40">
        <f t="shared" si="29"/>
        <v>1212.1492506214993</v>
      </c>
      <c r="AA116" s="230">
        <f t="shared" si="8"/>
        <v>0.1477995466286629</v>
      </c>
      <c r="AB116" s="230">
        <f t="shared" si="30"/>
        <v>-0.33113424698693489</v>
      </c>
      <c r="AC116" s="40">
        <f t="shared" si="40"/>
        <v>0.34052743105728511</v>
      </c>
      <c r="AD116" s="40">
        <f t="shared" si="9"/>
        <v>0.17619725909806813</v>
      </c>
      <c r="AE116" s="40">
        <f t="shared" si="32"/>
        <v>-7.248193877162112E-3</v>
      </c>
      <c r="AF116" s="40">
        <f t="shared" si="10"/>
        <v>741.28972733324258</v>
      </c>
      <c r="AG116" s="40">
        <f t="shared" si="11"/>
        <v>724.95364264769842</v>
      </c>
      <c r="AH116" s="40">
        <f t="shared" si="33"/>
        <v>6.8043588535025039</v>
      </c>
      <c r="AI116" s="40">
        <f t="shared" si="12"/>
        <v>279.92819673850062</v>
      </c>
      <c r="AJ116" s="40">
        <f t="shared" si="34"/>
        <v>4.31777612205655</v>
      </c>
      <c r="AK116" s="8">
        <f t="shared" si="36"/>
        <v>8.9621216785682645</v>
      </c>
      <c r="AL116" s="41">
        <f t="shared" si="37"/>
        <v>1.2056621405028065</v>
      </c>
      <c r="AZ116" s="8"/>
    </row>
    <row r="117" spans="1:52" x14ac:dyDescent="0.25">
      <c r="A117" s="39"/>
      <c r="B117" s="40">
        <f t="shared" si="39"/>
        <v>741.28972733324258</v>
      </c>
      <c r="C117" s="40">
        <f t="shared" si="39"/>
        <v>724.95364264769842</v>
      </c>
      <c r="D117" s="40">
        <f t="shared" si="39"/>
        <v>6.8043588535025039</v>
      </c>
      <c r="E117" s="40">
        <f t="shared" si="35"/>
        <v>16</v>
      </c>
      <c r="F117" s="40">
        <f t="shared" si="14"/>
        <v>16</v>
      </c>
      <c r="G117" s="40">
        <f t="shared" si="15"/>
        <v>1461.0621542640999</v>
      </c>
      <c r="H117" s="25">
        <f t="shared" si="41"/>
        <v>0.06</v>
      </c>
      <c r="I117" s="226">
        <f t="shared" si="17"/>
        <v>13.068867748435332</v>
      </c>
      <c r="J117" s="227">
        <f t="shared" si="38"/>
        <v>80</v>
      </c>
      <c r="K117" s="40">
        <f t="shared" si="18"/>
        <v>1</v>
      </c>
      <c r="L117" s="215">
        <f t="shared" si="19"/>
        <v>6.8643588535025035</v>
      </c>
      <c r="M117" s="215">
        <f t="shared" si="4"/>
        <v>6.8343588535025042</v>
      </c>
      <c r="N117" s="40">
        <f t="shared" si="20"/>
        <v>0.29154460412859606</v>
      </c>
      <c r="O117" s="40">
        <f t="shared" si="21"/>
        <v>7.1768495712774305</v>
      </c>
      <c r="P117" s="228">
        <f t="shared" si="22"/>
        <v>121.56104047672092</v>
      </c>
      <c r="Q117" s="40">
        <f t="shared" si="23"/>
        <v>1361.8294428854274</v>
      </c>
      <c r="R117" s="40">
        <f t="shared" si="24"/>
        <v>1219.3063497417852</v>
      </c>
      <c r="S117" s="215">
        <f t="shared" si="5"/>
        <v>0.15562380892879768</v>
      </c>
      <c r="T117" s="215">
        <f t="shared" si="6"/>
        <v>0.34527809667244808</v>
      </c>
      <c r="U117" s="230">
        <f t="shared" si="25"/>
        <v>6.7443588535025043</v>
      </c>
      <c r="V117" s="230">
        <f t="shared" si="7"/>
        <v>6.7743588535025037</v>
      </c>
      <c r="W117" s="40">
        <f t="shared" si="26"/>
        <v>-0.28470287101858105</v>
      </c>
      <c r="X117" s="40">
        <f t="shared" si="27"/>
        <v>1324.1876507344848</v>
      </c>
      <c r="Y117" s="40">
        <f t="shared" si="28"/>
        <v>119.4359995088361</v>
      </c>
      <c r="Z117" s="40">
        <f t="shared" si="29"/>
        <v>1215.0771946356715</v>
      </c>
      <c r="AA117" s="230">
        <f t="shared" si="8"/>
        <v>0.15184895941734569</v>
      </c>
      <c r="AB117" s="230">
        <f t="shared" si="30"/>
        <v>-0.33567472937720944</v>
      </c>
      <c r="AC117" s="40">
        <f t="shared" si="40"/>
        <v>0.34527809667244808</v>
      </c>
      <c r="AD117" s="40">
        <f t="shared" si="9"/>
        <v>0.17377296903058309</v>
      </c>
      <c r="AE117" s="40">
        <f t="shared" si="32"/>
        <v>-7.0699052995688919E-3</v>
      </c>
      <c r="AF117" s="40">
        <f t="shared" si="10"/>
        <v>741.23599384069871</v>
      </c>
      <c r="AG117" s="40">
        <f t="shared" si="11"/>
        <v>724.60836455102594</v>
      </c>
      <c r="AH117" s="40">
        <f t="shared" si="33"/>
        <v>6.8648078937372823</v>
      </c>
      <c r="AI117" s="40">
        <f t="shared" si="12"/>
        <v>283.17583743049335</v>
      </c>
      <c r="AJ117" s="40">
        <f t="shared" si="34"/>
        <v>4.3964360768983539</v>
      </c>
      <c r="AK117" s="8">
        <f t="shared" si="36"/>
        <v>9.3650254651217271</v>
      </c>
      <c r="AL117" s="41">
        <f t="shared" si="37"/>
        <v>1.228316207497246</v>
      </c>
      <c r="AZ117" s="8"/>
    </row>
    <row r="118" spans="1:52" x14ac:dyDescent="0.25">
      <c r="A118" s="39"/>
      <c r="B118" s="40">
        <f t="shared" si="39"/>
        <v>741.23599384069871</v>
      </c>
      <c r="C118" s="40">
        <f t="shared" si="39"/>
        <v>724.60836455102594</v>
      </c>
      <c r="D118" s="40">
        <f t="shared" si="39"/>
        <v>6.8648078937372823</v>
      </c>
      <c r="E118" s="40">
        <f t="shared" si="35"/>
        <v>16</v>
      </c>
      <c r="F118" s="40">
        <f t="shared" si="14"/>
        <v>16</v>
      </c>
      <c r="G118" s="40">
        <f t="shared" si="15"/>
        <v>1500.0038842255824</v>
      </c>
      <c r="H118" s="25">
        <f t="shared" si="41"/>
        <v>0.06</v>
      </c>
      <c r="I118" s="226">
        <f t="shared" si="17"/>
        <v>13.302103431738216</v>
      </c>
      <c r="J118" s="227">
        <f t="shared" si="38"/>
        <v>80</v>
      </c>
      <c r="K118" s="40">
        <f t="shared" si="18"/>
        <v>1</v>
      </c>
      <c r="L118" s="215">
        <f t="shared" si="19"/>
        <v>6.9248078937372819</v>
      </c>
      <c r="M118" s="215">
        <f t="shared" si="4"/>
        <v>6.8948078937372816</v>
      </c>
      <c r="N118" s="40">
        <f t="shared" si="20"/>
        <v>0.29415397355717943</v>
      </c>
      <c r="O118" s="40">
        <f t="shared" si="21"/>
        <v>7.1700648222855579</v>
      </c>
      <c r="P118" s="228">
        <f t="shared" si="22"/>
        <v>122.99429477512003</v>
      </c>
      <c r="Q118" s="40">
        <f t="shared" si="23"/>
        <v>1400.4272288000145</v>
      </c>
      <c r="R118" s="40">
        <f t="shared" si="24"/>
        <v>1222.0653782599306</v>
      </c>
      <c r="S118" s="215">
        <f t="shared" si="5"/>
        <v>0.15982437830452742</v>
      </c>
      <c r="T118" s="215">
        <f t="shared" si="6"/>
        <v>0.35011010312769769</v>
      </c>
      <c r="U118" s="230">
        <f t="shared" si="25"/>
        <v>6.8048078937372827</v>
      </c>
      <c r="V118" s="230">
        <f t="shared" si="7"/>
        <v>6.8348078937372829</v>
      </c>
      <c r="W118" s="40">
        <f t="shared" si="26"/>
        <v>-0.28721280931026882</v>
      </c>
      <c r="X118" s="40">
        <f t="shared" si="27"/>
        <v>1362.113660608826</v>
      </c>
      <c r="Y118" s="40">
        <f t="shared" si="28"/>
        <v>120.86296692096731</v>
      </c>
      <c r="Z118" s="40">
        <f t="shared" si="29"/>
        <v>1217.9356781016215</v>
      </c>
      <c r="AA118" s="230">
        <f t="shared" si="8"/>
        <v>0.15597892168143343</v>
      </c>
      <c r="AB118" s="230">
        <f t="shared" si="30"/>
        <v>-0.34029103856321402</v>
      </c>
      <c r="AC118" s="40">
        <f t="shared" si="40"/>
        <v>0.35011010312769769</v>
      </c>
      <c r="AD118" s="40">
        <f t="shared" si="9"/>
        <v>0.17137466032540011</v>
      </c>
      <c r="AE118" s="40">
        <f t="shared" si="32"/>
        <v>-6.8977549687275564E-3</v>
      </c>
      <c r="AF118" s="40">
        <f t="shared" si="10"/>
        <v>741.18003771112819</v>
      </c>
      <c r="AG118" s="40">
        <f t="shared" si="11"/>
        <v>724.25825444789825</v>
      </c>
      <c r="AH118" s="40">
        <f t="shared" si="33"/>
        <v>6.9252632321420808</v>
      </c>
      <c r="AI118" s="40">
        <f t="shared" si="12"/>
        <v>286.49048517045054</v>
      </c>
      <c r="AJ118" s="40">
        <f t="shared" si="34"/>
        <v>4.476016767223479</v>
      </c>
      <c r="AK118" s="8">
        <f t="shared" si="36"/>
        <v>9.7836058705610327</v>
      </c>
      <c r="AL118" s="41">
        <f t="shared" si="37"/>
        <v>1.2512354463108821</v>
      </c>
      <c r="AZ118" s="8"/>
    </row>
    <row r="119" spans="1:52" x14ac:dyDescent="0.25">
      <c r="A119" s="39"/>
      <c r="B119" s="40">
        <f t="shared" si="39"/>
        <v>741.18003771112819</v>
      </c>
      <c r="C119" s="40">
        <f t="shared" si="39"/>
        <v>724.25825444789825</v>
      </c>
      <c r="D119" s="40">
        <f t="shared" si="39"/>
        <v>6.9252632321420808</v>
      </c>
      <c r="E119" s="40">
        <f t="shared" si="35"/>
        <v>16</v>
      </c>
      <c r="F119" s="40">
        <f t="shared" si="14"/>
        <v>16</v>
      </c>
      <c r="G119" s="40">
        <f t="shared" si="15"/>
        <v>1539.6356335591461</v>
      </c>
      <c r="H119" s="25">
        <f t="shared" si="41"/>
        <v>0.06</v>
      </c>
      <c r="I119" s="226">
        <f t="shared" si="17"/>
        <v>13.537426610583953</v>
      </c>
      <c r="J119" s="227">
        <f t="shared" si="38"/>
        <v>80</v>
      </c>
      <c r="K119" s="40">
        <f t="shared" si="18"/>
        <v>1</v>
      </c>
      <c r="L119" s="215">
        <f t="shared" si="19"/>
        <v>6.9852632321420804</v>
      </c>
      <c r="M119" s="215">
        <f t="shared" si="4"/>
        <v>6.9552632321420802</v>
      </c>
      <c r="N119" s="40">
        <f t="shared" si="20"/>
        <v>0.29676405463749944</v>
      </c>
      <c r="O119" s="40">
        <f t="shared" si="21"/>
        <v>7.1629994283251204</v>
      </c>
      <c r="P119" s="228">
        <f t="shared" si="22"/>
        <v>124.4318932316058</v>
      </c>
      <c r="Q119" s="40">
        <f t="shared" si="23"/>
        <v>1439.7119105528479</v>
      </c>
      <c r="R119" s="40">
        <f t="shared" si="24"/>
        <v>1224.7606399750796</v>
      </c>
      <c r="S119" s="215">
        <f t="shared" si="5"/>
        <v>0.16410788938809129</v>
      </c>
      <c r="T119" s="215">
        <f t="shared" si="6"/>
        <v>0.35502674432500086</v>
      </c>
      <c r="U119" s="230">
        <f t="shared" si="25"/>
        <v>6.8652632321420812</v>
      </c>
      <c r="V119" s="230">
        <f t="shared" si="7"/>
        <v>6.8952632321420815</v>
      </c>
      <c r="W119" s="40">
        <f t="shared" si="26"/>
        <v>-0.28972256932960505</v>
      </c>
      <c r="X119" s="40">
        <f t="shared" si="27"/>
        <v>1400.7205538216522</v>
      </c>
      <c r="Y119" s="40">
        <f t="shared" si="28"/>
        <v>122.29431460441918</v>
      </c>
      <c r="Z119" s="40">
        <f t="shared" si="29"/>
        <v>1220.7270576084152</v>
      </c>
      <c r="AA119" s="230">
        <f t="shared" si="8"/>
        <v>0.16019096368475111</v>
      </c>
      <c r="AB119" s="230">
        <f t="shared" si="30"/>
        <v>-0.34498624901774522</v>
      </c>
      <c r="AC119" s="40">
        <f t="shared" si="40"/>
        <v>0.35502674432500086</v>
      </c>
      <c r="AD119" s="40">
        <f t="shared" si="9"/>
        <v>0.16900135259971968</v>
      </c>
      <c r="AE119" s="40">
        <f t="shared" si="32"/>
        <v>-6.7314812273787123E-3</v>
      </c>
      <c r="AF119" s="40">
        <f t="shared" si="10"/>
        <v>741.12177502144073</v>
      </c>
      <c r="AG119" s="40">
        <f t="shared" si="11"/>
        <v>723.90322770357329</v>
      </c>
      <c r="AH119" s="40">
        <f t="shared" si="33"/>
        <v>6.9857248495633124</v>
      </c>
      <c r="AI119" s="40">
        <f t="shared" si="12"/>
        <v>289.87439074807685</v>
      </c>
      <c r="AJ119" s="40">
        <f t="shared" si="34"/>
        <v>4.5565374313201668</v>
      </c>
      <c r="AK119" s="8">
        <f t="shared" si="36"/>
        <v>10.218418582620671</v>
      </c>
      <c r="AL119" s="41">
        <f t="shared" si="37"/>
        <v>1.2744253975707283</v>
      </c>
      <c r="AZ119" s="8"/>
    </row>
    <row r="120" spans="1:52" x14ac:dyDescent="0.25">
      <c r="A120" s="39"/>
      <c r="B120" s="40">
        <f t="shared" si="39"/>
        <v>741.12177502144073</v>
      </c>
      <c r="C120" s="40">
        <f t="shared" si="39"/>
        <v>723.90322770357329</v>
      </c>
      <c r="D120" s="40">
        <f t="shared" si="39"/>
        <v>6.9857248495633124</v>
      </c>
      <c r="E120" s="40">
        <f t="shared" si="35"/>
        <v>16</v>
      </c>
      <c r="F120" s="40">
        <f t="shared" si="14"/>
        <v>16</v>
      </c>
      <c r="G120" s="40">
        <f t="shared" si="15"/>
        <v>1579.9635936525308</v>
      </c>
      <c r="H120" s="25">
        <f t="shared" si="41"/>
        <v>0.06</v>
      </c>
      <c r="I120" s="226">
        <f t="shared" si="17"/>
        <v>13.774837854293947</v>
      </c>
      <c r="J120" s="227">
        <f t="shared" si="38"/>
        <v>80</v>
      </c>
      <c r="K120" s="40">
        <f t="shared" si="18"/>
        <v>1</v>
      </c>
      <c r="L120" s="215">
        <f t="shared" si="19"/>
        <v>7.045724849563312</v>
      </c>
      <c r="M120" s="215">
        <f t="shared" si="4"/>
        <v>7.0157248495633127</v>
      </c>
      <c r="N120" s="40">
        <f t="shared" si="20"/>
        <v>0.29937484667988912</v>
      </c>
      <c r="O120" s="40">
        <f t="shared" si="21"/>
        <v>7.1556427927072495</v>
      </c>
      <c r="P120" s="228">
        <f t="shared" si="22"/>
        <v>125.87381242608912</v>
      </c>
      <c r="Q120" s="40">
        <f t="shared" si="23"/>
        <v>1479.6896776567992</v>
      </c>
      <c r="R120" s="40">
        <f t="shared" si="24"/>
        <v>1227.3942424202987</v>
      </c>
      <c r="S120" s="215">
        <f t="shared" si="5"/>
        <v>0.16847594841033331</v>
      </c>
      <c r="T120" s="215">
        <f t="shared" si="6"/>
        <v>0.36003149410718671</v>
      </c>
      <c r="U120" s="230">
        <f t="shared" si="25"/>
        <v>6.9257248495633128</v>
      </c>
      <c r="V120" s="230">
        <f t="shared" si="7"/>
        <v>6.9557248495633122</v>
      </c>
      <c r="W120" s="40">
        <f t="shared" si="26"/>
        <v>-0.29223215014416581</v>
      </c>
      <c r="X120" s="40">
        <f t="shared" si="27"/>
        <v>1440.0145182460501</v>
      </c>
      <c r="Y120" s="40">
        <f t="shared" si="28"/>
        <v>123.73001861924033</v>
      </c>
      <c r="Z120" s="40">
        <f t="shared" si="29"/>
        <v>1223.4535859523683</v>
      </c>
      <c r="AA120" s="230">
        <f t="shared" si="8"/>
        <v>0.16448667431103306</v>
      </c>
      <c r="AB120" s="230">
        <f t="shared" si="30"/>
        <v>-0.34976360179915772</v>
      </c>
      <c r="AC120" s="40">
        <f t="shared" si="40"/>
        <v>0.36003149410718671</v>
      </c>
      <c r="AD120" s="40">
        <f t="shared" si="9"/>
        <v>0.16665208733694034</v>
      </c>
      <c r="AE120" s="40">
        <f t="shared" si="32"/>
        <v>-6.5708361543537E-3</v>
      </c>
      <c r="AF120" s="40">
        <f t="shared" si="10"/>
        <v>741.0611183740134</v>
      </c>
      <c r="AG120" s="40">
        <f t="shared" si="11"/>
        <v>723.54319620946615</v>
      </c>
      <c r="AH120" s="40">
        <f t="shared" si="33"/>
        <v>7.0461927273492568</v>
      </c>
      <c r="AI120" s="40">
        <f t="shared" si="12"/>
        <v>293.32995191279417</v>
      </c>
      <c r="AJ120" s="40">
        <f t="shared" si="34"/>
        <v>4.6380179735181652</v>
      </c>
      <c r="AK120" s="8">
        <f t="shared" si="36"/>
        <v>10.670039828975801</v>
      </c>
      <c r="AL120" s="41">
        <f t="shared" si="37"/>
        <v>1.2978917937237517</v>
      </c>
      <c r="AZ120" s="8"/>
    </row>
    <row r="121" spans="1:52" x14ac:dyDescent="0.25">
      <c r="A121" s="39"/>
      <c r="B121" s="40">
        <f t="shared" si="39"/>
        <v>741.0611183740134</v>
      </c>
      <c r="C121" s="40">
        <f t="shared" si="39"/>
        <v>723.54319620946615</v>
      </c>
      <c r="D121" s="40">
        <f t="shared" si="39"/>
        <v>7.0461927273492568</v>
      </c>
      <c r="E121" s="40">
        <f t="shared" si="35"/>
        <v>16</v>
      </c>
      <c r="F121" s="40">
        <f t="shared" si="14"/>
        <v>16</v>
      </c>
      <c r="G121" s="40">
        <f t="shared" si="15"/>
        <v>1620.9939591148514</v>
      </c>
      <c r="H121" s="25">
        <f t="shared" si="41"/>
        <v>0.06</v>
      </c>
      <c r="I121" s="226">
        <f t="shared" si="17"/>
        <v>14.014337731637807</v>
      </c>
      <c r="J121" s="227">
        <f t="shared" si="38"/>
        <v>80</v>
      </c>
      <c r="K121" s="40">
        <f t="shared" si="18"/>
        <v>1</v>
      </c>
      <c r="L121" s="215">
        <f t="shared" si="19"/>
        <v>7.1061927273492564</v>
      </c>
      <c r="M121" s="215">
        <f t="shared" si="4"/>
        <v>7.0761927273492571</v>
      </c>
      <c r="N121" s="40">
        <f t="shared" si="20"/>
        <v>0.30198634901575616</v>
      </c>
      <c r="O121" s="40">
        <f t="shared" si="21"/>
        <v>7.1479838800254258</v>
      </c>
      <c r="P121" s="228">
        <f t="shared" si="22"/>
        <v>127.32002927863847</v>
      </c>
      <c r="Q121" s="40">
        <f t="shared" si="23"/>
        <v>1520.3667228463578</v>
      </c>
      <c r="R121" s="40">
        <f t="shared" si="24"/>
        <v>1229.9682026993382</v>
      </c>
      <c r="S121" s="215">
        <f t="shared" si="5"/>
        <v>0.17293022510747177</v>
      </c>
      <c r="T121" s="215">
        <f t="shared" si="6"/>
        <v>0.36512801964622288</v>
      </c>
      <c r="U121" s="230">
        <f t="shared" si="25"/>
        <v>6.9861927273492572</v>
      </c>
      <c r="V121" s="230">
        <f t="shared" si="7"/>
        <v>7.0161927273492566</v>
      </c>
      <c r="W121" s="40">
        <f t="shared" si="26"/>
        <v>-0.29474155084291453</v>
      </c>
      <c r="X121" s="40">
        <f t="shared" si="27"/>
        <v>1480.0017449783163</v>
      </c>
      <c r="Y121" s="40">
        <f t="shared" si="28"/>
        <v>125.17005537748302</v>
      </c>
      <c r="Z121" s="40">
        <f t="shared" si="29"/>
        <v>1226.117417745339</v>
      </c>
      <c r="AA121" s="230">
        <f t="shared" si="8"/>
        <v>0.16886770499870379</v>
      </c>
      <c r="AB121" s="230">
        <f t="shared" si="30"/>
        <v>-0.35462651688014946</v>
      </c>
      <c r="AC121" s="40">
        <f t="shared" si="40"/>
        <v>0.36512801964622288</v>
      </c>
      <c r="AD121" s="40">
        <f t="shared" si="9"/>
        <v>0.16432592617278385</v>
      </c>
      <c r="AE121" s="40">
        <f t="shared" si="32"/>
        <v>-6.4155847645611889E-3</v>
      </c>
      <c r="AF121" s="40">
        <f t="shared" si="10"/>
        <v>740.99797670338296</v>
      </c>
      <c r="AG121" s="40">
        <f t="shared" si="11"/>
        <v>723.1780681898199</v>
      </c>
      <c r="AH121" s="40">
        <f t="shared" si="33"/>
        <v>7.1066668473331474</v>
      </c>
      <c r="AI121" s="40">
        <f t="shared" si="12"/>
        <v>296.8597227512858</v>
      </c>
      <c r="AJ121" s="40">
        <f t="shared" si="34"/>
        <v>4.7204790076157446</v>
      </c>
      <c r="AK121" s="8">
        <f t="shared" si="36"/>
        <v>11.139067383344617</v>
      </c>
      <c r="AL121" s="41">
        <f t="shared" si="37"/>
        <v>1.3216405715438546</v>
      </c>
      <c r="AZ121" s="8"/>
    </row>
    <row r="122" spans="1:52" x14ac:dyDescent="0.25">
      <c r="A122" s="39"/>
      <c r="B122" s="40">
        <f t="shared" si="39"/>
        <v>740.99797670338296</v>
      </c>
      <c r="C122" s="40">
        <f t="shared" si="39"/>
        <v>723.1780681898199</v>
      </c>
      <c r="D122" s="40">
        <f t="shared" si="39"/>
        <v>7.1066668473331474</v>
      </c>
      <c r="E122" s="40">
        <f t="shared" si="35"/>
        <v>16</v>
      </c>
      <c r="F122" s="40">
        <f t="shared" si="14"/>
        <v>16</v>
      </c>
      <c r="G122" s="40">
        <f t="shared" si="15"/>
        <v>1662.7329277759609</v>
      </c>
      <c r="H122" s="25">
        <f t="shared" si="41"/>
        <v>0.06</v>
      </c>
      <c r="I122" s="226">
        <f t="shared" si="17"/>
        <v>14.255926810850452</v>
      </c>
      <c r="J122" s="227">
        <f t="shared" si="38"/>
        <v>80</v>
      </c>
      <c r="K122" s="40">
        <f t="shared" si="18"/>
        <v>1</v>
      </c>
      <c r="L122" s="215">
        <f t="shared" si="19"/>
        <v>7.166666847333147</v>
      </c>
      <c r="M122" s="215">
        <f t="shared" si="4"/>
        <v>7.1366668473331476</v>
      </c>
      <c r="N122" s="40">
        <f t="shared" si="20"/>
        <v>0.30459856099699323</v>
      </c>
      <c r="O122" s="40">
        <f t="shared" si="21"/>
        <v>7.1400111917471554</v>
      </c>
      <c r="P122" s="228">
        <f t="shared" si="22"/>
        <v>128.77052104174055</v>
      </c>
      <c r="Q122" s="40">
        <f t="shared" si="23"/>
        <v>1561.7492420769477</v>
      </c>
      <c r="R122" s="40">
        <f t="shared" si="24"/>
        <v>1232.4844522473402</v>
      </c>
      <c r="S122" s="215">
        <f t="shared" si="5"/>
        <v>0.17747245702808262</v>
      </c>
      <c r="T122" s="215">
        <f t="shared" si="6"/>
        <v>0.37032019608295691</v>
      </c>
      <c r="U122" s="230">
        <f t="shared" si="25"/>
        <v>7.0466668473331477</v>
      </c>
      <c r="V122" s="230">
        <f t="shared" si="7"/>
        <v>7.0766668473331471</v>
      </c>
      <c r="W122" s="40">
        <f t="shared" si="26"/>
        <v>-0.29725077053552695</v>
      </c>
      <c r="X122" s="40">
        <f t="shared" si="27"/>
        <v>1520.6884283372153</v>
      </c>
      <c r="Y122" s="40">
        <f t="shared" si="28"/>
        <v>126.61440163509555</v>
      </c>
      <c r="Z122" s="40">
        <f t="shared" si="29"/>
        <v>1228.720614664803</v>
      </c>
      <c r="AA122" s="230">
        <f t="shared" si="8"/>
        <v>0.17333577398496669</v>
      </c>
      <c r="AB122" s="230">
        <f t="shared" si="30"/>
        <v>-0.35957860662295227</v>
      </c>
      <c r="AC122" s="40">
        <f t="shared" si="40"/>
        <v>0.37032019608295691</v>
      </c>
      <c r="AD122" s="40">
        <f t="shared" si="9"/>
        <v>0.16202194920678634</v>
      </c>
      <c r="AE122" s="40">
        <f t="shared" si="32"/>
        <v>-6.2655042645339155E-3</v>
      </c>
      <c r="AF122" s="40">
        <f t="shared" si="10"/>
        <v>740.93225506829697</v>
      </c>
      <c r="AG122" s="40">
        <f t="shared" si="11"/>
        <v>722.80774799373694</v>
      </c>
      <c r="AH122" s="40">
        <f t="shared" si="33"/>
        <v>7.1671471918168015</v>
      </c>
      <c r="AI122" s="40">
        <f t="shared" si="12"/>
        <v>300.46642406539621</v>
      </c>
      <c r="AJ122" s="40">
        <f t="shared" si="34"/>
        <v>4.8039419031894655</v>
      </c>
      <c r="AK122" s="8">
        <f t="shared" si="36"/>
        <v>11.626121641671466</v>
      </c>
      <c r="AL122" s="41">
        <f t="shared" si="37"/>
        <v>1.3456778854690863</v>
      </c>
      <c r="AZ122" s="8"/>
    </row>
    <row r="123" spans="1:52" x14ac:dyDescent="0.25">
      <c r="A123" s="39"/>
      <c r="B123" s="40">
        <f t="shared" si="39"/>
        <v>740.93225506829697</v>
      </c>
      <c r="C123" s="40">
        <f t="shared" si="39"/>
        <v>722.80774799373694</v>
      </c>
      <c r="D123" s="40">
        <f t="shared" si="39"/>
        <v>7.1671471918168015</v>
      </c>
      <c r="E123" s="40">
        <f t="shared" si="35"/>
        <v>16</v>
      </c>
      <c r="F123" s="40">
        <f t="shared" si="14"/>
        <v>16</v>
      </c>
      <c r="G123" s="40">
        <f t="shared" si="15"/>
        <v>1705.1867006856978</v>
      </c>
      <c r="H123" s="25">
        <f t="shared" si="41"/>
        <v>0.06</v>
      </c>
      <c r="I123" s="226">
        <f t="shared" si="17"/>
        <v>14.499605659648024</v>
      </c>
      <c r="J123" s="227">
        <f t="shared" si="38"/>
        <v>80</v>
      </c>
      <c r="K123" s="40">
        <f t="shared" si="18"/>
        <v>1</v>
      </c>
      <c r="L123" s="215">
        <f t="shared" si="19"/>
        <v>7.2271471918168011</v>
      </c>
      <c r="M123" s="215">
        <f t="shared" si="4"/>
        <v>7.1971471918168017</v>
      </c>
      <c r="N123" s="40">
        <f t="shared" si="20"/>
        <v>0.3072114819951679</v>
      </c>
      <c r="O123" s="40">
        <f t="shared" si="21"/>
        <v>7.1317127399569644</v>
      </c>
      <c r="P123" s="228">
        <f t="shared" si="22"/>
        <v>130.22526529279551</v>
      </c>
      <c r="Q123" s="40">
        <f t="shared" si="23"/>
        <v>1603.8434345241749</v>
      </c>
      <c r="R123" s="40">
        <f t="shared" si="24"/>
        <v>1234.9448412952227</v>
      </c>
      <c r="S123" s="215">
        <f t="shared" si="5"/>
        <v>0.18210445418487586</v>
      </c>
      <c r="T123" s="215">
        <f t="shared" si="6"/>
        <v>0.37561212255899668</v>
      </c>
      <c r="U123" s="230">
        <f t="shared" si="25"/>
        <v>7.1071471918168019</v>
      </c>
      <c r="V123" s="230">
        <f t="shared" si="7"/>
        <v>7.1371471918168012</v>
      </c>
      <c r="W123" s="40">
        <f t="shared" si="26"/>
        <v>-0.2997598083515598</v>
      </c>
      <c r="X123" s="40">
        <f t="shared" si="27"/>
        <v>1562.0807658631927</v>
      </c>
      <c r="Y123" s="40">
        <f t="shared" si="28"/>
        <v>128.0630344840647</v>
      </c>
      <c r="Z123" s="40">
        <f t="shared" si="29"/>
        <v>1231.265150372039</v>
      </c>
      <c r="AA123" s="230">
        <f t="shared" si="8"/>
        <v>0.1778926708895843</v>
      </c>
      <c r="AB123" s="230">
        <f t="shared" si="30"/>
        <v>-0.36462369052946325</v>
      </c>
      <c r="AC123" s="40">
        <f t="shared" si="40"/>
        <v>0.37561212255899668</v>
      </c>
      <c r="AD123" s="40">
        <f t="shared" si="9"/>
        <v>0.15973925333194194</v>
      </c>
      <c r="AE123" s="40">
        <f t="shared" si="32"/>
        <v>-6.120383358641103E-3</v>
      </c>
      <c r="AF123" s="40">
        <f t="shared" si="10"/>
        <v>740.86385442773314</v>
      </c>
      <c r="AG123" s="40">
        <f t="shared" si="11"/>
        <v>722.43213587117793</v>
      </c>
      <c r="AH123" s="40">
        <f t="shared" si="33"/>
        <v>7.2276337435551614</v>
      </c>
      <c r="AI123" s="40">
        <f t="shared" si="12"/>
        <v>304.15295485185464</v>
      </c>
      <c r="AJ123" s="40">
        <f t="shared" si="34"/>
        <v>4.8884288350927587</v>
      </c>
      <c r="AK123" s="8">
        <f t="shared" si="36"/>
        <v>12.131846774784</v>
      </c>
      <c r="AL123" s="41">
        <f t="shared" si="37"/>
        <v>1.3700101218572347</v>
      </c>
      <c r="AZ123" s="8"/>
    </row>
    <row r="124" spans="1:52" x14ac:dyDescent="0.25">
      <c r="A124" s="39"/>
      <c r="B124" s="40">
        <f t="shared" si="39"/>
        <v>740.86385442773314</v>
      </c>
      <c r="C124" s="40">
        <f t="shared" si="39"/>
        <v>722.43213587117793</v>
      </c>
      <c r="D124" s="40">
        <f t="shared" si="39"/>
        <v>7.2276337435551614</v>
      </c>
      <c r="E124" s="40">
        <f t="shared" si="35"/>
        <v>16</v>
      </c>
      <c r="F124" s="40">
        <f t="shared" si="14"/>
        <v>16</v>
      </c>
      <c r="G124" s="40">
        <f t="shared" si="15"/>
        <v>1748.3614821133838</v>
      </c>
      <c r="H124" s="25">
        <f t="shared" si="41"/>
        <v>0.06</v>
      </c>
      <c r="I124" s="226">
        <f t="shared" si="17"/>
        <v>14.74537484524417</v>
      </c>
      <c r="J124" s="227">
        <f t="shared" si="38"/>
        <v>80</v>
      </c>
      <c r="K124" s="40">
        <f t="shared" si="18"/>
        <v>1</v>
      </c>
      <c r="L124" s="215">
        <f t="shared" si="19"/>
        <v>7.287633743555161</v>
      </c>
      <c r="M124" s="215">
        <f t="shared" si="4"/>
        <v>7.2576337435551608</v>
      </c>
      <c r="N124" s="40">
        <f t="shared" si="20"/>
        <v>0.30982511140099689</v>
      </c>
      <c r="O124" s="40">
        <f t="shared" si="21"/>
        <v>7.1230760190751052</v>
      </c>
      <c r="P124" s="228">
        <f t="shared" si="22"/>
        <v>131.68423992684922</v>
      </c>
      <c r="Q124" s="40">
        <f t="shared" si="23"/>
        <v>1646.6555025832861</v>
      </c>
      <c r="R124" s="40">
        <f t="shared" si="24"/>
        <v>1237.3511430589936</v>
      </c>
      <c r="S124" s="215">
        <f t="shared" si="5"/>
        <v>0.18682810408572526</v>
      </c>
      <c r="T124" s="215">
        <f t="shared" si="6"/>
        <v>0.38100813980130332</v>
      </c>
      <c r="U124" s="230">
        <f t="shared" si="25"/>
        <v>7.1676337435551618</v>
      </c>
      <c r="V124" s="230">
        <f t="shared" si="7"/>
        <v>7.1976337435551621</v>
      </c>
      <c r="W124" s="40">
        <f t="shared" si="26"/>
        <v>-0.30226866343985392</v>
      </c>
      <c r="X124" s="40">
        <f t="shared" si="27"/>
        <v>1604.1849583177807</v>
      </c>
      <c r="Y124" s="40">
        <f t="shared" si="28"/>
        <v>129.51593134480811</v>
      </c>
      <c r="Z124" s="40">
        <f t="shared" si="29"/>
        <v>1233.7529151226151</v>
      </c>
      <c r="AA124" s="230">
        <f t="shared" si="8"/>
        <v>0.18254026167229334</v>
      </c>
      <c r="AB124" s="230">
        <f t="shared" si="30"/>
        <v>-0.36976581141257281</v>
      </c>
      <c r="AC124" s="40">
        <f t="shared" si="40"/>
        <v>0.38100813980130332</v>
      </c>
      <c r="AD124" s="40">
        <f t="shared" si="9"/>
        <v>0.15747695057457339</v>
      </c>
      <c r="AE124" s="40">
        <f t="shared" si="32"/>
        <v>-5.9800216037334975E-3</v>
      </c>
      <c r="AF124" s="40">
        <f t="shared" si="10"/>
        <v>740.79267139933279</v>
      </c>
      <c r="AG124" s="40">
        <f t="shared" si="11"/>
        <v>722.0511277313766</v>
      </c>
      <c r="AH124" s="40">
        <f t="shared" si="33"/>
        <v>7.2881264857412624</v>
      </c>
      <c r="AI124" s="40">
        <f t="shared" si="12"/>
        <v>307.922405000872</v>
      </c>
      <c r="AJ124" s="40">
        <f t="shared" si="34"/>
        <v>4.9739628364818902</v>
      </c>
      <c r="AK124" s="8">
        <f t="shared" si="36"/>
        <v>12.656911964634642</v>
      </c>
      <c r="AL124" s="41">
        <f t="shared" si="37"/>
        <v>1.3946439142573044</v>
      </c>
      <c r="AZ124" s="8"/>
    </row>
    <row r="125" spans="1:52" x14ac:dyDescent="0.25">
      <c r="A125" s="39"/>
      <c r="B125" s="40">
        <f t="shared" si="39"/>
        <v>740.79267139933279</v>
      </c>
      <c r="C125" s="40">
        <f t="shared" si="39"/>
        <v>722.0511277313766</v>
      </c>
      <c r="D125" s="40">
        <f t="shared" si="39"/>
        <v>7.2881264857412624</v>
      </c>
      <c r="E125" s="40">
        <f t="shared" si="35"/>
        <v>16</v>
      </c>
      <c r="F125" s="40">
        <f t="shared" si="14"/>
        <v>16</v>
      </c>
      <c r="G125" s="40">
        <f t="shared" si="15"/>
        <v>1792.2634795471879</v>
      </c>
      <c r="H125" s="25">
        <f t="shared" si="41"/>
        <v>0.06</v>
      </c>
      <c r="I125" s="226">
        <f t="shared" si="17"/>
        <v>14.993234934364956</v>
      </c>
      <c r="J125" s="227">
        <f t="shared" si="38"/>
        <v>80</v>
      </c>
      <c r="K125" s="40">
        <f t="shared" si="18"/>
        <v>1</v>
      </c>
      <c r="L125" s="215">
        <f t="shared" si="19"/>
        <v>7.348126485741262</v>
      </c>
      <c r="M125" s="215">
        <f t="shared" ref="M125:M188" si="42">(D125+L125)/2</f>
        <v>7.3181264857412618</v>
      </c>
      <c r="N125" s="40">
        <f t="shared" si="20"/>
        <v>0.31243944862359285</v>
      </c>
      <c r="O125" s="40">
        <f t="shared" si="21"/>
        <v>7.114087975355754</v>
      </c>
      <c r="P125" s="228">
        <f t="shared" si="22"/>
        <v>133.14742314954105</v>
      </c>
      <c r="Q125" s="40">
        <f t="shared" si="23"/>
        <v>1690.1916518685186</v>
      </c>
      <c r="R125" s="40">
        <f t="shared" si="24"/>
        <v>1239.7050576735032</v>
      </c>
      <c r="S125" s="215">
        <f t="shared" ref="S125:S188" si="43">Q125/O125/R125</f>
        <v>0.19164537718243471</v>
      </c>
      <c r="T125" s="215">
        <f t="shared" ref="T125:T188" si="44">N125/(1-S125)</f>
        <v>0.38651284944046915</v>
      </c>
      <c r="U125" s="230">
        <f t="shared" si="25"/>
        <v>7.2281264857412628</v>
      </c>
      <c r="V125" s="230">
        <f t="shared" ref="V125:V188" si="45">(D125+U125)/2</f>
        <v>7.2581264857412631</v>
      </c>
      <c r="W125" s="40">
        <f t="shared" si="26"/>
        <v>-0.30477733496796588</v>
      </c>
      <c r="X125" s="40">
        <f t="shared" si="27"/>
        <v>1647.0072096829056</v>
      </c>
      <c r="Y125" s="40">
        <f t="shared" si="28"/>
        <v>130.97306995879555</v>
      </c>
      <c r="Z125" s="40">
        <f t="shared" si="29"/>
        <v>1236.1857200913153</v>
      </c>
      <c r="AA125" s="230">
        <f t="shared" ref="AA125:AA188" si="46">X125/O125/Z125</f>
        <v>0.18728049400176902</v>
      </c>
      <c r="AB125" s="230">
        <f t="shared" si="30"/>
        <v>-0.37500925315385414</v>
      </c>
      <c r="AC125" s="40">
        <f t="shared" si="40"/>
        <v>0.38651284944046915</v>
      </c>
      <c r="AD125" s="40">
        <f t="shared" ref="AD125:AD188" si="47">H125/AC125*K125</f>
        <v>0.15523416643679067</v>
      </c>
      <c r="AE125" s="40">
        <f t="shared" si="32"/>
        <v>-5.8442288073407732E-3</v>
      </c>
      <c r="AF125" s="40">
        <f t="shared" ref="AF125:AF188" si="48">B125-(AC125-N125)</f>
        <v>740.71859799851586</v>
      </c>
      <c r="AG125" s="40">
        <f t="shared" ref="AG125:AG188" si="49">C125-AC125</f>
        <v>721.66461488193613</v>
      </c>
      <c r="AH125" s="40">
        <f t="shared" si="33"/>
        <v>7.3486254019919457</v>
      </c>
      <c r="AI125" s="40">
        <f t="shared" ref="AI125:AI188" si="50">AC125/R125*1000000</f>
        <v>311.77806934644587</v>
      </c>
      <c r="AJ125" s="40">
        <f t="shared" si="34"/>
        <v>5.0605678557447922</v>
      </c>
      <c r="AK125" s="8">
        <f t="shared" si="36"/>
        <v>13.202012732047644</v>
      </c>
      <c r="AL125" s="41">
        <f t="shared" si="37"/>
        <v>1.4195861598050201</v>
      </c>
      <c r="AZ125" s="8"/>
    </row>
    <row r="126" spans="1:52" x14ac:dyDescent="0.25">
      <c r="A126" s="39"/>
      <c r="B126" s="40">
        <f t="shared" ref="B126:D157" si="51">AF125</f>
        <v>740.71859799851586</v>
      </c>
      <c r="C126" s="40">
        <f t="shared" si="51"/>
        <v>721.66461488193613</v>
      </c>
      <c r="D126" s="40">
        <f t="shared" si="51"/>
        <v>7.3486254019919457</v>
      </c>
      <c r="E126" s="40">
        <f t="shared" si="35"/>
        <v>16</v>
      </c>
      <c r="F126" s="40">
        <f t="shared" ref="F126:F189" si="52">(E126+E125)/2</f>
        <v>16</v>
      </c>
      <c r="G126" s="40">
        <f t="shared" ref="G126:G189" si="53">F126*$S$53*$C$55*(B126-C126+N126)^1.5</f>
        <v>1836.8989036936339</v>
      </c>
      <c r="H126" s="25">
        <f t="shared" si="41"/>
        <v>0.06</v>
      </c>
      <c r="I126" s="226">
        <f t="shared" ref="I126:I189" si="54">(B126-C126)*B$19</f>
        <v>15.243186493263785</v>
      </c>
      <c r="J126" s="227">
        <f t="shared" si="38"/>
        <v>80</v>
      </c>
      <c r="K126" s="40">
        <f t="shared" ref="K126:K189" si="55">IF((1-S125-0.015)&gt;0,1,-1)</f>
        <v>1</v>
      </c>
      <c r="L126" s="215">
        <f t="shared" ref="L126:L189" si="56">D126+K126*H126</f>
        <v>7.4086254019919453</v>
      </c>
      <c r="M126" s="215">
        <f t="shared" si="42"/>
        <v>7.3786254019919451</v>
      </c>
      <c r="N126" s="40">
        <f t="shared" ref="N126:N189" si="57">2*($P$53*M126/$S$52/$S$51)^2-(B126-C126)*2</f>
        <v>0.3150544930899386</v>
      </c>
      <c r="O126" s="40">
        <f t="shared" ref="O126:O189" si="58">WH(B126,$F$51,$F$52,$F$53)</f>
        <v>7.104734973945936</v>
      </c>
      <c r="P126" s="228">
        <f t="shared" ref="P126:P189" si="59">$C$54*$L$55*$L$55*M126*M126/(($B$19*(B126-C126))^0.333)*1000</f>
        <v>134.61479347026821</v>
      </c>
      <c r="Q126" s="40">
        <f t="shared" ref="Q126:Q189" si="60">M126/$S$54*(B126-C126+N126/2)*E126-$C$53</f>
        <v>1734.4580912125875</v>
      </c>
      <c r="R126" s="40">
        <f t="shared" ref="R126:R189" si="61">rate1(1,$L$52,$L$51,$L$54,L126,$L$53,$L$50,P126)</f>
        <v>1242.0082158886009</v>
      </c>
      <c r="S126" s="215">
        <f t="shared" si="43"/>
        <v>0.19655833278042423</v>
      </c>
      <c r="T126" s="215">
        <f t="shared" si="44"/>
        <v>0.39213113526988153</v>
      </c>
      <c r="U126" s="230">
        <f t="shared" ref="U126:U189" si="62">D126-K126*H126</f>
        <v>7.2886254019919461</v>
      </c>
      <c r="V126" s="230">
        <f t="shared" si="45"/>
        <v>7.3186254019919463</v>
      </c>
      <c r="W126" s="40">
        <f t="shared" ref="W126:W189" si="63">2*($P$53*V126/$S$52/$S$51)^2-(B126-C126)*2</f>
        <v>-0.30728582212143607</v>
      </c>
      <c r="X126" s="40">
        <f t="shared" ref="X126:X189" si="64">V126/$S$54*(B126-C126+W126/2)*F126-$C$53</f>
        <v>1690.5537271603343</v>
      </c>
      <c r="Y126" s="40">
        <f t="shared" ref="Y126:Y189" si="65">$C$54*$L$55*$L$55*V126*V126/(($B$19*(B126-C126))^0.333)*1000</f>
        <v>132.43442838139927</v>
      </c>
      <c r="Z126" s="40">
        <f t="shared" ref="Z126:Z189" si="66">rate1(1,$L$52,$L$51,$L$54,U126,$L$53,$L$50,Y126)</f>
        <v>1238.5653014318982</v>
      </c>
      <c r="AA126" s="230">
        <f t="shared" si="46"/>
        <v>0.19211540307867428</v>
      </c>
      <c r="AB126" s="230">
        <f t="shared" ref="AB126:AB189" si="67">W126/(1-AA126)</f>
        <v>-0.38035856023550413</v>
      </c>
      <c r="AC126" s="40">
        <f t="shared" ref="AC126:AC157" si="68">delta_z(N126,S126,H126,AE125,AB126)</f>
        <v>0.39213113526988153</v>
      </c>
      <c r="AD126" s="40">
        <f t="shared" si="47"/>
        <v>0.15301003823301462</v>
      </c>
      <c r="AE126" s="40">
        <f t="shared" ref="AE126:AE189" si="69">(AD126-AD125)/(AC126+AC125)*2</f>
        <v>-5.7128244677916605E-3</v>
      </c>
      <c r="AF126" s="40">
        <f t="shared" si="48"/>
        <v>740.64152135633594</v>
      </c>
      <c r="AG126" s="40">
        <f t="shared" si="49"/>
        <v>721.27248374666624</v>
      </c>
      <c r="AH126" s="40">
        <f t="shared" ref="AH126:AH189" si="70">$S$54*$S$53*$C$55*SQRT(AF126-AG126)</f>
        <v>7.4091304763341217</v>
      </c>
      <c r="AI126" s="40">
        <f t="shared" si="50"/>
        <v>315.72346322148064</v>
      </c>
      <c r="AJ126" s="40">
        <f t="shared" ref="AJ126:AJ189" si="71">AJ125+AI126/3600</f>
        <v>5.1482688177507594</v>
      </c>
      <c r="AK126" s="8">
        <f t="shared" si="36"/>
        <v>13.767872364815663</v>
      </c>
      <c r="AL126" s="41">
        <f t="shared" si="37"/>
        <v>1.4448440368627387</v>
      </c>
      <c r="AZ126" s="8"/>
    </row>
    <row r="127" spans="1:52" x14ac:dyDescent="0.25">
      <c r="A127" s="39"/>
      <c r="B127" s="40">
        <f t="shared" si="51"/>
        <v>740.64152135633594</v>
      </c>
      <c r="C127" s="40">
        <f t="shared" si="51"/>
        <v>721.27248374666624</v>
      </c>
      <c r="D127" s="40">
        <f t="shared" si="51"/>
        <v>7.4091304763341217</v>
      </c>
      <c r="E127" s="40">
        <f t="shared" ref="E127:E190" si="72">CalBreachWidth(C127,B127,I127,E126)</f>
        <v>16</v>
      </c>
      <c r="F127" s="40">
        <f t="shared" si="52"/>
        <v>16</v>
      </c>
      <c r="G127" s="40">
        <f t="shared" si="53"/>
        <v>1882.2739684771366</v>
      </c>
      <c r="H127" s="25">
        <f t="shared" ref="H127:H158" si="73">dv(S126)</f>
        <v>0.06</v>
      </c>
      <c r="I127" s="226">
        <f t="shared" si="54"/>
        <v>15.495230087735763</v>
      </c>
      <c r="J127" s="227">
        <f t="shared" si="38"/>
        <v>80</v>
      </c>
      <c r="K127" s="40">
        <f t="shared" si="55"/>
        <v>1</v>
      </c>
      <c r="L127" s="215">
        <f t="shared" si="56"/>
        <v>7.4691304763341213</v>
      </c>
      <c r="M127" s="215">
        <f t="shared" si="42"/>
        <v>7.4391304763341211</v>
      </c>
      <c r="N127" s="40">
        <f t="shared" si="57"/>
        <v>0.31767024424426893</v>
      </c>
      <c r="O127" s="40">
        <f t="shared" si="58"/>
        <v>7.0950027632600188</v>
      </c>
      <c r="P127" s="228">
        <f t="shared" si="59"/>
        <v>136.08632969555353</v>
      </c>
      <c r="Q127" s="40">
        <f t="shared" si="60"/>
        <v>1779.461032666198</v>
      </c>
      <c r="R127" s="40">
        <f t="shared" si="61"/>
        <v>1244.2621825442261</v>
      </c>
      <c r="S127" s="215">
        <f t="shared" si="43"/>
        <v>0.20156912545779457</v>
      </c>
      <c r="T127" s="215">
        <f t="shared" si="44"/>
        <v>0.3978681866810459</v>
      </c>
      <c r="U127" s="230">
        <f t="shared" si="62"/>
        <v>7.3491304763341221</v>
      </c>
      <c r="V127" s="230">
        <f t="shared" si="45"/>
        <v>7.3791304763341223</v>
      </c>
      <c r="W127" s="40">
        <f t="shared" si="63"/>
        <v>-0.30979412410336238</v>
      </c>
      <c r="X127" s="40">
        <f t="shared" si="64"/>
        <v>1734.8307211711406</v>
      </c>
      <c r="Y127" s="40">
        <f t="shared" si="65"/>
        <v>133.89998497495964</v>
      </c>
      <c r="Z127" s="40">
        <f t="shared" si="66"/>
        <v>1240.8933240904123</v>
      </c>
      <c r="AA127" s="230">
        <f t="shared" si="46"/>
        <v>0.19704711796052762</v>
      </c>
      <c r="AB127" s="230">
        <f t="shared" si="67"/>
        <v>-0.38581855926152986</v>
      </c>
      <c r="AC127" s="40">
        <f t="shared" si="68"/>
        <v>0.3978681866810459</v>
      </c>
      <c r="AD127" s="40">
        <f t="shared" si="47"/>
        <v>0.15080371341199858</v>
      </c>
      <c r="AE127" s="40">
        <f t="shared" si="69"/>
        <v>-5.5856372523648661E-3</v>
      </c>
      <c r="AF127" s="40">
        <f t="shared" si="48"/>
        <v>740.56132341389912</v>
      </c>
      <c r="AG127" s="40">
        <f t="shared" si="49"/>
        <v>720.87461555998516</v>
      </c>
      <c r="AH127" s="40">
        <f t="shared" si="70"/>
        <v>7.4696416931914964</v>
      </c>
      <c r="AI127" s="40">
        <f t="shared" si="50"/>
        <v>319.76233969234539</v>
      </c>
      <c r="AJ127" s="40">
        <f t="shared" si="71"/>
        <v>5.2370916898875217</v>
      </c>
      <c r="AK127" s="8">
        <f t="shared" ref="AK127:AK190" si="74">AK126+AI127*G126/1000000</f>
        <v>14.355243456039043</v>
      </c>
      <c r="AL127" s="41">
        <f t="shared" ref="AL127:AL190" si="75">AL126+AI127*J127/1000000</f>
        <v>1.4704250240381262</v>
      </c>
      <c r="AZ127" s="8"/>
    </row>
    <row r="128" spans="1:52" x14ac:dyDescent="0.25">
      <c r="A128" s="39"/>
      <c r="B128" s="40">
        <f t="shared" si="51"/>
        <v>740.56132341389912</v>
      </c>
      <c r="C128" s="40">
        <f t="shared" si="51"/>
        <v>720.87461555998516</v>
      </c>
      <c r="D128" s="40">
        <f t="shared" si="51"/>
        <v>7.4696416931914964</v>
      </c>
      <c r="E128" s="40">
        <f t="shared" si="72"/>
        <v>16</v>
      </c>
      <c r="F128" s="40">
        <f t="shared" si="52"/>
        <v>16</v>
      </c>
      <c r="G128" s="40">
        <f t="shared" si="53"/>
        <v>1928.3948910394915</v>
      </c>
      <c r="H128" s="25">
        <f t="shared" si="73"/>
        <v>0.06</v>
      </c>
      <c r="I128" s="226">
        <f t="shared" si="54"/>
        <v>15.749366283131167</v>
      </c>
      <c r="J128" s="227">
        <f t="shared" ref="J128:J191" si="76">IF(H128&gt;0, $B$7,"")</f>
        <v>80</v>
      </c>
      <c r="K128" s="40">
        <f t="shared" si="55"/>
        <v>1</v>
      </c>
      <c r="L128" s="215">
        <f t="shared" si="56"/>
        <v>7.529641693191496</v>
      </c>
      <c r="M128" s="215">
        <f t="shared" si="42"/>
        <v>7.4996416931914958</v>
      </c>
      <c r="N128" s="40">
        <f t="shared" si="57"/>
        <v>0.32028670154751637</v>
      </c>
      <c r="O128" s="40">
        <f t="shared" si="58"/>
        <v>7.0848764363949952</v>
      </c>
      <c r="P128" s="228">
        <f t="shared" si="59"/>
        <v>137.56201092260918</v>
      </c>
      <c r="Q128" s="40">
        <f t="shared" si="60"/>
        <v>1825.2066914975214</v>
      </c>
      <c r="R128" s="40">
        <f t="shared" si="61"/>
        <v>1246.4684598396598</v>
      </c>
      <c r="S128" s="215">
        <f t="shared" si="43"/>
        <v>0.20668001204831346</v>
      </c>
      <c r="T128" s="215">
        <f t="shared" si="44"/>
        <v>0.40372952454466826</v>
      </c>
      <c r="U128" s="230">
        <f t="shared" si="62"/>
        <v>7.4096416931914968</v>
      </c>
      <c r="V128" s="230">
        <f t="shared" si="45"/>
        <v>7.439641693191497</v>
      </c>
      <c r="W128" s="40">
        <f t="shared" si="63"/>
        <v>-0.3123022401335831</v>
      </c>
      <c r="X128" s="40">
        <f t="shared" si="64"/>
        <v>1779.844405355153</v>
      </c>
      <c r="Y128" s="40">
        <f t="shared" si="65"/>
        <v>135.369718402058</v>
      </c>
      <c r="Z128" s="40">
        <f t="shared" si="66"/>
        <v>1243.171385389287</v>
      </c>
      <c r="AA128" s="230">
        <f t="shared" si="46"/>
        <v>0.20207786844211723</v>
      </c>
      <c r="AB128" s="230">
        <f t="shared" si="67"/>
        <v>-0.39139438271230365</v>
      </c>
      <c r="AC128" s="40">
        <f t="shared" si="68"/>
        <v>0.40372952454466826</v>
      </c>
      <c r="AD128" s="40">
        <f t="shared" si="47"/>
        <v>0.14861434785496261</v>
      </c>
      <c r="AE128" s="40">
        <f t="shared" si="69"/>
        <v>-5.4625045116165234E-3</v>
      </c>
      <c r="AF128" s="40">
        <f t="shared" si="48"/>
        <v>740.47788059090192</v>
      </c>
      <c r="AG128" s="40">
        <f t="shared" si="49"/>
        <v>720.47088603544046</v>
      </c>
      <c r="AH128" s="40">
        <f t="shared" si="70"/>
        <v>7.5301590373719796</v>
      </c>
      <c r="AI128" s="40">
        <f t="shared" si="50"/>
        <v>323.89870867378568</v>
      </c>
      <c r="AJ128" s="40">
        <f t="shared" si="71"/>
        <v>5.327063553408018</v>
      </c>
      <c r="AK128" s="8">
        <f t="shared" si="74"/>
        <v>14.964909563799068</v>
      </c>
      <c r="AL128" s="41">
        <f t="shared" si="75"/>
        <v>1.4963369207320292</v>
      </c>
      <c r="AZ128" s="8"/>
    </row>
    <row r="129" spans="1:52" x14ac:dyDescent="0.25">
      <c r="A129" s="39"/>
      <c r="B129" s="40">
        <f t="shared" si="51"/>
        <v>740.47788059090192</v>
      </c>
      <c r="C129" s="40">
        <f t="shared" si="51"/>
        <v>720.47088603544046</v>
      </c>
      <c r="D129" s="40">
        <f t="shared" si="51"/>
        <v>7.5301590373719796</v>
      </c>
      <c r="E129" s="40">
        <f t="shared" si="72"/>
        <v>16</v>
      </c>
      <c r="F129" s="40">
        <f t="shared" si="52"/>
        <v>16</v>
      </c>
      <c r="G129" s="40">
        <f t="shared" si="53"/>
        <v>1975.2678917395399</v>
      </c>
      <c r="H129" s="25">
        <f t="shared" si="73"/>
        <v>0.06</v>
      </c>
      <c r="I129" s="226">
        <f t="shared" si="54"/>
        <v>16.005595644369169</v>
      </c>
      <c r="J129" s="227">
        <f t="shared" si="76"/>
        <v>80</v>
      </c>
      <c r="K129" s="40">
        <f t="shared" si="55"/>
        <v>1</v>
      </c>
      <c r="L129" s="215">
        <f t="shared" si="56"/>
        <v>7.5901590373719792</v>
      </c>
      <c r="M129" s="215">
        <f t="shared" si="42"/>
        <v>7.5601590373719798</v>
      </c>
      <c r="N129" s="40">
        <f t="shared" si="57"/>
        <v>0.32290386447679964</v>
      </c>
      <c r="O129" s="40">
        <f t="shared" si="58"/>
        <v>7.0743403892778822</v>
      </c>
      <c r="P129" s="228">
        <f t="shared" si="59"/>
        <v>139.04181653309249</v>
      </c>
      <c r="Q129" s="40">
        <f t="shared" si="60"/>
        <v>1871.701286191837</v>
      </c>
      <c r="R129" s="40">
        <f t="shared" si="61"/>
        <v>1248.6284904109948</v>
      </c>
      <c r="S129" s="215">
        <f t="shared" si="43"/>
        <v>0.21189335924986205</v>
      </c>
      <c r="T129" s="215">
        <f t="shared" si="44"/>
        <v>0.40972102984623038</v>
      </c>
      <c r="U129" s="230">
        <f t="shared" si="62"/>
        <v>7.4701590373719799</v>
      </c>
      <c r="V129" s="230">
        <f t="shared" si="45"/>
        <v>7.5001590373719793</v>
      </c>
      <c r="W129" s="40">
        <f t="shared" si="63"/>
        <v>-0.31481016944849927</v>
      </c>
      <c r="X129" s="40">
        <f t="shared" si="64"/>
        <v>1825.6009965705393</v>
      </c>
      <c r="Y129" s="40">
        <f t="shared" si="65"/>
        <v>136.84360761899259</v>
      </c>
      <c r="Z129" s="40">
        <f t="shared" si="66"/>
        <v>1245.4010183980911</v>
      </c>
      <c r="AA129" s="230">
        <f t="shared" si="46"/>
        <v>0.20720999255207054</v>
      </c>
      <c r="AB129" s="230">
        <f t="shared" si="67"/>
        <v>-0.39709149521435666</v>
      </c>
      <c r="AC129" s="40">
        <f t="shared" si="68"/>
        <v>0.40972102984623038</v>
      </c>
      <c r="AD129" s="40">
        <f t="shared" si="47"/>
        <v>0.14644110413985387</v>
      </c>
      <c r="AE129" s="40">
        <f t="shared" si="69"/>
        <v>-5.3432718273479776E-3</v>
      </c>
      <c r="AF129" s="40">
        <f t="shared" si="48"/>
        <v>740.39106342553248</v>
      </c>
      <c r="AG129" s="40">
        <f t="shared" si="49"/>
        <v>720.06116500559426</v>
      </c>
      <c r="AH129" s="40">
        <f t="shared" si="70"/>
        <v>7.5906824940554749</v>
      </c>
      <c r="AI129" s="40">
        <f t="shared" si="50"/>
        <v>328.13685815495671</v>
      </c>
      <c r="AJ129" s="40">
        <f t="shared" si="71"/>
        <v>5.4182126806732835</v>
      </c>
      <c r="AK129" s="8">
        <f t="shared" si="74"/>
        <v>15.597687004626838</v>
      </c>
      <c r="AL129" s="41">
        <f t="shared" si="75"/>
        <v>1.5225878693844257</v>
      </c>
      <c r="AZ129" s="8"/>
    </row>
    <row r="130" spans="1:52" x14ac:dyDescent="0.25">
      <c r="A130" s="39"/>
      <c r="B130" s="40">
        <f t="shared" si="51"/>
        <v>740.39106342553248</v>
      </c>
      <c r="C130" s="40">
        <f t="shared" si="51"/>
        <v>720.06116500559426</v>
      </c>
      <c r="D130" s="40">
        <f t="shared" si="51"/>
        <v>7.5906824940554749</v>
      </c>
      <c r="E130" s="40">
        <f t="shared" si="72"/>
        <v>16</v>
      </c>
      <c r="F130" s="40">
        <f t="shared" si="52"/>
        <v>16</v>
      </c>
      <c r="G130" s="40">
        <f t="shared" si="53"/>
        <v>2022.899194152769</v>
      </c>
      <c r="H130" s="25">
        <f t="shared" si="73"/>
        <v>0.06</v>
      </c>
      <c r="I130" s="226">
        <f t="shared" si="54"/>
        <v>16.263918735950575</v>
      </c>
      <c r="J130" s="227">
        <f t="shared" si="76"/>
        <v>80</v>
      </c>
      <c r="K130" s="40">
        <f t="shared" si="55"/>
        <v>1</v>
      </c>
      <c r="L130" s="215">
        <f t="shared" si="56"/>
        <v>7.6506824940554745</v>
      </c>
      <c r="M130" s="215">
        <f t="shared" si="42"/>
        <v>7.6206824940554743</v>
      </c>
      <c r="N130" s="40">
        <f t="shared" si="57"/>
        <v>0.32552173252493333</v>
      </c>
      <c r="O130" s="40">
        <f t="shared" si="58"/>
        <v>7.0633782751972349</v>
      </c>
      <c r="P130" s="228">
        <f t="shared" si="59"/>
        <v>140.52572618704275</v>
      </c>
      <c r="Q130" s="40">
        <f t="shared" si="60"/>
        <v>1918.9510384511091</v>
      </c>
      <c r="R130" s="40">
        <f t="shared" si="61"/>
        <v>1250.7436602297773</v>
      </c>
      <c r="S130" s="215">
        <f t="shared" si="43"/>
        <v>0.21721165192787104</v>
      </c>
      <c r="T130" s="215">
        <f t="shared" si="44"/>
        <v>0.41584897543076177</v>
      </c>
      <c r="U130" s="230">
        <f t="shared" si="62"/>
        <v>7.5306824940554753</v>
      </c>
      <c r="V130" s="230">
        <f t="shared" si="45"/>
        <v>7.5606824940554755</v>
      </c>
      <c r="W130" s="40">
        <f t="shared" si="63"/>
        <v>-0.31731791130010834</v>
      </c>
      <c r="X130" s="40">
        <f t="shared" si="64"/>
        <v>1872.1067148933691</v>
      </c>
      <c r="Y130" s="40">
        <f t="shared" si="65"/>
        <v>138.32163186944578</v>
      </c>
      <c r="Z130" s="40">
        <f t="shared" si="66"/>
        <v>1247.5836951055771</v>
      </c>
      <c r="AA130" s="230">
        <f t="shared" si="46"/>
        <v>0.21244594473406977</v>
      </c>
      <c r="AB130" s="230">
        <f t="shared" si="67"/>
        <v>-0.40291572264580727</v>
      </c>
      <c r="AC130" s="40">
        <f t="shared" si="68"/>
        <v>0.41584897543076177</v>
      </c>
      <c r="AD130" s="40">
        <f t="shared" si="47"/>
        <v>0.1442831497609158</v>
      </c>
      <c r="AE130" s="40">
        <f t="shared" si="69"/>
        <v>-5.2277925921352638E-3</v>
      </c>
      <c r="AF130" s="40">
        <f t="shared" si="48"/>
        <v>740.30073618262668</v>
      </c>
      <c r="AG130" s="40">
        <f t="shared" si="49"/>
        <v>719.64531603016349</v>
      </c>
      <c r="AH130" s="40">
        <f t="shared" si="70"/>
        <v>7.6512120487822211</v>
      </c>
      <c r="AI130" s="40">
        <f t="shared" si="50"/>
        <v>332.48137780235885</v>
      </c>
      <c r="AJ130" s="40">
        <f t="shared" si="71"/>
        <v>5.5105686189517167</v>
      </c>
      <c r="AK130" s="8">
        <f t="shared" si="74"/>
        <v>16.254426794801162</v>
      </c>
      <c r="AL130" s="41">
        <f t="shared" si="75"/>
        <v>1.5491863796086145</v>
      </c>
      <c r="AZ130" s="8"/>
    </row>
    <row r="131" spans="1:52" x14ac:dyDescent="0.25">
      <c r="A131" s="39"/>
      <c r="B131" s="40">
        <f t="shared" si="51"/>
        <v>740.30073618262668</v>
      </c>
      <c r="C131" s="40">
        <f t="shared" si="51"/>
        <v>719.64531603016349</v>
      </c>
      <c r="D131" s="40">
        <f t="shared" si="51"/>
        <v>7.6512120487822211</v>
      </c>
      <c r="E131" s="40">
        <f t="shared" si="72"/>
        <v>16</v>
      </c>
      <c r="F131" s="40">
        <f t="shared" si="52"/>
        <v>16</v>
      </c>
      <c r="G131" s="40">
        <f t="shared" si="53"/>
        <v>2071.2950250709937</v>
      </c>
      <c r="H131" s="25">
        <f t="shared" si="73"/>
        <v>0.06</v>
      </c>
      <c r="I131" s="226">
        <f t="shared" si="54"/>
        <v>16.524336121970556</v>
      </c>
      <c r="J131" s="227">
        <f t="shared" si="76"/>
        <v>80</v>
      </c>
      <c r="K131" s="40">
        <f t="shared" si="55"/>
        <v>1</v>
      </c>
      <c r="L131" s="215">
        <f t="shared" si="56"/>
        <v>7.7112120487822207</v>
      </c>
      <c r="M131" s="215">
        <f t="shared" si="42"/>
        <v>7.6812120487822213</v>
      </c>
      <c r="N131" s="40">
        <f t="shared" si="57"/>
        <v>0.32814030519983106</v>
      </c>
      <c r="O131" s="40">
        <f t="shared" si="58"/>
        <v>7.0519729553263293</v>
      </c>
      <c r="P131" s="228">
        <f t="shared" si="59"/>
        <v>142.01371981699481</v>
      </c>
      <c r="Q131" s="40">
        <f t="shared" si="60"/>
        <v>1966.9621731936691</v>
      </c>
      <c r="R131" s="40">
        <f t="shared" si="61"/>
        <v>1252.8153013347985</v>
      </c>
      <c r="S131" s="215">
        <f t="shared" si="43"/>
        <v>0.22263750219256104</v>
      </c>
      <c r="T131" s="215">
        <f t="shared" si="44"/>
        <v>0.42212006126531065</v>
      </c>
      <c r="U131" s="230">
        <f t="shared" si="62"/>
        <v>7.5912120487822214</v>
      </c>
      <c r="V131" s="230">
        <f t="shared" si="45"/>
        <v>7.6212120487822208</v>
      </c>
      <c r="W131" s="40">
        <f t="shared" si="63"/>
        <v>-0.31982546495600417</v>
      </c>
      <c r="X131" s="40">
        <f t="shared" si="64"/>
        <v>1919.367783617236</v>
      </c>
      <c r="Y131" s="40">
        <f t="shared" si="65"/>
        <v>139.80377067833757</v>
      </c>
      <c r="Z131" s="40">
        <f t="shared" si="66"/>
        <v>1249.7208294065099</v>
      </c>
      <c r="AA131" s="230">
        <f t="shared" si="46"/>
        <v>0.21778830479033218</v>
      </c>
      <c r="AB131" s="230">
        <f t="shared" si="67"/>
        <v>-0.40887328445054327</v>
      </c>
      <c r="AC131" s="40">
        <f t="shared" si="68"/>
        <v>0.42212006126531065</v>
      </c>
      <c r="AD131" s="40">
        <f t="shared" si="47"/>
        <v>0.14213965529178874</v>
      </c>
      <c r="AE131" s="40">
        <f t="shared" si="69"/>
        <v>-5.1159276184676071E-3</v>
      </c>
      <c r="AF131" s="40">
        <f t="shared" si="48"/>
        <v>740.20675642656124</v>
      </c>
      <c r="AG131" s="40">
        <f t="shared" si="49"/>
        <v>719.22319596889815</v>
      </c>
      <c r="AH131" s="40">
        <f t="shared" si="70"/>
        <v>7.7117476874414974</v>
      </c>
      <c r="AI131" s="40">
        <f t="shared" si="50"/>
        <v>336.93718524635466</v>
      </c>
      <c r="AJ131" s="40">
        <f t="shared" si="71"/>
        <v>5.6041622815201482</v>
      </c>
      <c r="AK131" s="8">
        <f t="shared" si="74"/>
        <v>16.936016755316114</v>
      </c>
      <c r="AL131" s="41">
        <f t="shared" si="75"/>
        <v>1.5761413544283229</v>
      </c>
      <c r="AZ131" s="8"/>
    </row>
    <row r="132" spans="1:52" x14ac:dyDescent="0.25">
      <c r="A132" s="39"/>
      <c r="B132" s="40">
        <f t="shared" si="51"/>
        <v>740.20675642656124</v>
      </c>
      <c r="C132" s="40">
        <f t="shared" si="51"/>
        <v>719.22319596889815</v>
      </c>
      <c r="D132" s="40">
        <f t="shared" si="51"/>
        <v>7.7117476874414974</v>
      </c>
      <c r="E132" s="40">
        <f t="shared" si="72"/>
        <v>16</v>
      </c>
      <c r="F132" s="40">
        <f t="shared" si="52"/>
        <v>16</v>
      </c>
      <c r="G132" s="40">
        <f t="shared" si="53"/>
        <v>2120.461614502035</v>
      </c>
      <c r="H132" s="25">
        <f t="shared" si="73"/>
        <v>0.06</v>
      </c>
      <c r="I132" s="226">
        <f t="shared" si="54"/>
        <v>16.786848366130471</v>
      </c>
      <c r="J132" s="227">
        <f t="shared" si="76"/>
        <v>80</v>
      </c>
      <c r="K132" s="40">
        <f t="shared" si="55"/>
        <v>1</v>
      </c>
      <c r="L132" s="215">
        <f t="shared" si="56"/>
        <v>7.771747687441497</v>
      </c>
      <c r="M132" s="215">
        <f t="shared" si="42"/>
        <v>7.7417476874414977</v>
      </c>
      <c r="N132" s="40">
        <f t="shared" si="57"/>
        <v>0.33075958202417866</v>
      </c>
      <c r="O132" s="40">
        <f t="shared" si="58"/>
        <v>7.0401064447937998</v>
      </c>
      <c r="P132" s="228">
        <f t="shared" si="59"/>
        <v>143.50577762225998</v>
      </c>
      <c r="Q132" s="40">
        <f t="shared" si="60"/>
        <v>2015.7409185538495</v>
      </c>
      <c r="R132" s="40">
        <f t="shared" si="61"/>
        <v>1254.8446944080988</v>
      </c>
      <c r="S132" s="215">
        <f t="shared" si="43"/>
        <v>0.22817365933947226</v>
      </c>
      <c r="T132" s="215">
        <f t="shared" si="44"/>
        <v>0.42854145369166224</v>
      </c>
      <c r="U132" s="230">
        <f t="shared" si="62"/>
        <v>7.6517476874414978</v>
      </c>
      <c r="V132" s="230">
        <f t="shared" si="45"/>
        <v>7.6817476874414972</v>
      </c>
      <c r="W132" s="40">
        <f t="shared" si="63"/>
        <v>-0.32233282969846044</v>
      </c>
      <c r="X132" s="40">
        <f t="shared" si="64"/>
        <v>1967.3904292528762</v>
      </c>
      <c r="Y132" s="40">
        <f t="shared" si="65"/>
        <v>141.29000384585709</v>
      </c>
      <c r="Z132" s="40">
        <f t="shared" si="66"/>
        <v>1251.8137799157425</v>
      </c>
      <c r="AA132" s="230">
        <f t="shared" si="46"/>
        <v>0.22323978767549899</v>
      </c>
      <c r="AB132" s="230">
        <f t="shared" si="67"/>
        <v>-0.41497082958698456</v>
      </c>
      <c r="AC132" s="40">
        <f t="shared" si="68"/>
        <v>0.42854145369166224</v>
      </c>
      <c r="AD132" s="40">
        <f t="shared" si="47"/>
        <v>0.14000979247895654</v>
      </c>
      <c r="AE132" s="40">
        <f t="shared" si="69"/>
        <v>-5.0075447763495698E-3</v>
      </c>
      <c r="AF132" s="40">
        <f t="shared" si="48"/>
        <v>740.10897455489373</v>
      </c>
      <c r="AG132" s="40">
        <f t="shared" si="49"/>
        <v>718.7946545152065</v>
      </c>
      <c r="AH132" s="40">
        <f t="shared" si="70"/>
        <v>7.7722893962608453</v>
      </c>
      <c r="AI132" s="40">
        <f t="shared" si="50"/>
        <v>341.50955540661721</v>
      </c>
      <c r="AJ132" s="40">
        <f t="shared" si="71"/>
        <v>5.6990260469108751</v>
      </c>
      <c r="AK132" s="8">
        <f t="shared" si="74"/>
        <v>17.643383798444049</v>
      </c>
      <c r="AL132" s="41">
        <f t="shared" si="75"/>
        <v>1.6034621188608522</v>
      </c>
      <c r="AZ132" s="8"/>
    </row>
    <row r="133" spans="1:52" x14ac:dyDescent="0.25">
      <c r="A133" s="39"/>
      <c r="B133" s="40">
        <f t="shared" si="51"/>
        <v>740.10897455489373</v>
      </c>
      <c r="C133" s="40">
        <f t="shared" si="51"/>
        <v>718.7946545152065</v>
      </c>
      <c r="D133" s="40">
        <f t="shared" si="51"/>
        <v>7.7722893962608453</v>
      </c>
      <c r="E133" s="40">
        <f t="shared" si="72"/>
        <v>16</v>
      </c>
      <c r="F133" s="40">
        <f t="shared" si="52"/>
        <v>16</v>
      </c>
      <c r="G133" s="40">
        <f t="shared" si="53"/>
        <v>2170.4051956694543</v>
      </c>
      <c r="H133" s="25">
        <f t="shared" si="73"/>
        <v>0.06</v>
      </c>
      <c r="I133" s="226">
        <f t="shared" si="54"/>
        <v>17.051456031749787</v>
      </c>
      <c r="J133" s="227">
        <f t="shared" si="76"/>
        <v>80</v>
      </c>
      <c r="K133" s="40">
        <f t="shared" si="55"/>
        <v>1</v>
      </c>
      <c r="L133" s="215">
        <f t="shared" si="56"/>
        <v>7.8322893962608449</v>
      </c>
      <c r="M133" s="215">
        <f t="shared" si="42"/>
        <v>7.8022893962608446</v>
      </c>
      <c r="N133" s="40">
        <f t="shared" si="57"/>
        <v>0.33337956253486567</v>
      </c>
      <c r="O133" s="40">
        <f t="shared" si="58"/>
        <v>7.0277598537979156</v>
      </c>
      <c r="P133" s="228">
        <f t="shared" si="59"/>
        <v>145.00188006337288</v>
      </c>
      <c r="Q133" s="40">
        <f t="shared" si="60"/>
        <v>2065.2935058817234</v>
      </c>
      <c r="R133" s="40">
        <f t="shared" si="61"/>
        <v>1256.8330712054294</v>
      </c>
      <c r="S133" s="215">
        <f t="shared" si="43"/>
        <v>0.23382302075521011</v>
      </c>
      <c r="T133" s="215">
        <f t="shared" si="44"/>
        <v>0.43512082921555972</v>
      </c>
      <c r="U133" s="230">
        <f t="shared" si="62"/>
        <v>7.7122893962608456</v>
      </c>
      <c r="V133" s="230">
        <f t="shared" si="45"/>
        <v>7.7422893962608459</v>
      </c>
      <c r="W133" s="40">
        <f t="shared" si="63"/>
        <v>-0.3248400048242317</v>
      </c>
      <c r="X133" s="40">
        <f t="shared" si="64"/>
        <v>2016.1808815278659</v>
      </c>
      <c r="Y133" s="40">
        <f t="shared" si="65"/>
        <v>142.78031144166727</v>
      </c>
      <c r="Z133" s="40">
        <f t="shared" si="66"/>
        <v>1253.8638526210516</v>
      </c>
      <c r="AA133" s="230">
        <f t="shared" si="46"/>
        <v>0.22880325424131301</v>
      </c>
      <c r="AB133" s="230">
        <f t="shared" si="67"/>
        <v>-0.42121547660922892</v>
      </c>
      <c r="AC133" s="40">
        <f t="shared" si="68"/>
        <v>0.43512082921555972</v>
      </c>
      <c r="AD133" s="40">
        <f t="shared" si="47"/>
        <v>0.13789273225133489</v>
      </c>
      <c r="AE133" s="40">
        <f t="shared" si="69"/>
        <v>-4.9025186569344971E-3</v>
      </c>
      <c r="AF133" s="40">
        <f t="shared" si="48"/>
        <v>740.007233288213</v>
      </c>
      <c r="AG133" s="40">
        <f t="shared" si="49"/>
        <v>718.35953368599098</v>
      </c>
      <c r="AH133" s="40">
        <f t="shared" si="70"/>
        <v>7.832837161795724</v>
      </c>
      <c r="AI133" s="40">
        <f t="shared" si="50"/>
        <v>346.20415326773275</v>
      </c>
      <c r="AJ133" s="40">
        <f t="shared" si="71"/>
        <v>5.7951938672630234</v>
      </c>
      <c r="AK133" s="8">
        <f t="shared" si="74"/>
        <v>18.377496416229455</v>
      </c>
      <c r="AL133" s="41">
        <f t="shared" si="75"/>
        <v>1.6311584511222708</v>
      </c>
      <c r="AZ133" s="8"/>
    </row>
    <row r="134" spans="1:52" x14ac:dyDescent="0.25">
      <c r="A134" s="39"/>
      <c r="B134" s="40">
        <f t="shared" si="51"/>
        <v>740.007233288213</v>
      </c>
      <c r="C134" s="40">
        <f t="shared" si="51"/>
        <v>718.35953368599098</v>
      </c>
      <c r="D134" s="40">
        <f t="shared" si="51"/>
        <v>7.832837161795724</v>
      </c>
      <c r="E134" s="40">
        <f t="shared" si="72"/>
        <v>16</v>
      </c>
      <c r="F134" s="40">
        <f t="shared" si="52"/>
        <v>16</v>
      </c>
      <c r="G134" s="40">
        <f t="shared" si="53"/>
        <v>2221.1320050123568</v>
      </c>
      <c r="H134" s="25">
        <f t="shared" si="73"/>
        <v>0.06</v>
      </c>
      <c r="I134" s="226">
        <f t="shared" si="54"/>
        <v>17.318159681777615</v>
      </c>
      <c r="J134" s="227">
        <f t="shared" si="76"/>
        <v>80</v>
      </c>
      <c r="K134" s="40">
        <f t="shared" si="55"/>
        <v>1</v>
      </c>
      <c r="L134" s="215">
        <f t="shared" si="56"/>
        <v>7.8928371617957236</v>
      </c>
      <c r="M134" s="215">
        <f t="shared" si="42"/>
        <v>7.8628371617957242</v>
      </c>
      <c r="N134" s="40">
        <f t="shared" si="57"/>
        <v>0.3360002462825733</v>
      </c>
      <c r="O134" s="40">
        <f t="shared" si="58"/>
        <v>7.0149133231916956</v>
      </c>
      <c r="P134" s="228">
        <f t="shared" si="59"/>
        <v>146.50200785669543</v>
      </c>
      <c r="Q134" s="40">
        <f t="shared" si="60"/>
        <v>2115.6261697428913</v>
      </c>
      <c r="R134" s="40">
        <f t="shared" si="61"/>
        <v>1258.7816168506452</v>
      </c>
      <c r="S134" s="215">
        <f t="shared" si="43"/>
        <v>0.23958864390473436</v>
      </c>
      <c r="T134" s="215">
        <f t="shared" si="44"/>
        <v>0.44186642346840305</v>
      </c>
      <c r="U134" s="230">
        <f t="shared" si="62"/>
        <v>7.7728371617957244</v>
      </c>
      <c r="V134" s="230">
        <f t="shared" si="45"/>
        <v>7.8028371617957237</v>
      </c>
      <c r="W134" s="40">
        <f t="shared" si="63"/>
        <v>-0.32734698964404174</v>
      </c>
      <c r="X134" s="40">
        <f t="shared" si="64"/>
        <v>2065.7453733863708</v>
      </c>
      <c r="Y134" s="40">
        <f t="shared" si="65"/>
        <v>144.27467379927683</v>
      </c>
      <c r="Z134" s="40">
        <f t="shared" si="66"/>
        <v>1255.8723033853817</v>
      </c>
      <c r="AA134" s="230">
        <f t="shared" si="46"/>
        <v>0.23448172304665682</v>
      </c>
      <c r="AB134" s="230">
        <f t="shared" si="67"/>
        <v>-0.42761485845489866</v>
      </c>
      <c r="AC134" s="40">
        <f t="shared" si="68"/>
        <v>0.44186642346840305</v>
      </c>
      <c r="AD134" s="40">
        <f t="shared" si="47"/>
        <v>0.1357876426297199</v>
      </c>
      <c r="AE134" s="40">
        <f t="shared" si="69"/>
        <v>-4.8007302618652556E-3</v>
      </c>
      <c r="AF134" s="40">
        <f t="shared" si="48"/>
        <v>739.90136711102718</v>
      </c>
      <c r="AG134" s="40">
        <f t="shared" si="49"/>
        <v>717.91766726252263</v>
      </c>
      <c r="AH134" s="40">
        <f t="shared" si="70"/>
        <v>7.8933909709194854</v>
      </c>
      <c r="AI134" s="40">
        <f t="shared" si="50"/>
        <v>351.02707058426216</v>
      </c>
      <c r="AJ134" s="40">
        <f t="shared" si="71"/>
        <v>5.8927013868697626</v>
      </c>
      <c r="AK134" s="8">
        <f t="shared" si="74"/>
        <v>19.139367394046165</v>
      </c>
      <c r="AL134" s="41">
        <f t="shared" si="75"/>
        <v>1.6592406167690117</v>
      </c>
      <c r="AZ134" s="8"/>
    </row>
    <row r="135" spans="1:52" x14ac:dyDescent="0.25">
      <c r="A135" s="39"/>
      <c r="B135" s="40">
        <f t="shared" si="51"/>
        <v>739.90136711102718</v>
      </c>
      <c r="C135" s="40">
        <f t="shared" si="51"/>
        <v>717.91766726252263</v>
      </c>
      <c r="D135" s="40">
        <f t="shared" si="51"/>
        <v>7.8933909709194854</v>
      </c>
      <c r="E135" s="40">
        <f t="shared" si="72"/>
        <v>16</v>
      </c>
      <c r="F135" s="40">
        <f t="shared" si="52"/>
        <v>16</v>
      </c>
      <c r="G135" s="40">
        <f t="shared" si="53"/>
        <v>2272.6482821851805</v>
      </c>
      <c r="H135" s="25">
        <f t="shared" si="73"/>
        <v>0.06</v>
      </c>
      <c r="I135" s="226">
        <f t="shared" si="54"/>
        <v>17.586959878803647</v>
      </c>
      <c r="J135" s="227">
        <f t="shared" si="76"/>
        <v>80</v>
      </c>
      <c r="K135" s="40">
        <f t="shared" si="55"/>
        <v>1</v>
      </c>
      <c r="L135" s="215">
        <f t="shared" si="56"/>
        <v>7.953390970919485</v>
      </c>
      <c r="M135" s="215">
        <f t="shared" si="42"/>
        <v>7.9233909709194847</v>
      </c>
      <c r="N135" s="40">
        <f t="shared" si="57"/>
        <v>0.33862163283139779</v>
      </c>
      <c r="O135" s="40">
        <f t="shared" si="58"/>
        <v>7.0015459538856994</v>
      </c>
      <c r="P135" s="228">
        <f t="shared" si="59"/>
        <v>148.00614196917093</v>
      </c>
      <c r="Q135" s="40">
        <f t="shared" si="60"/>
        <v>2166.7451479182364</v>
      </c>
      <c r="R135" s="40">
        <f t="shared" si="61"/>
        <v>1260.6914720028033</v>
      </c>
      <c r="S135" s="215">
        <f t="shared" si="43"/>
        <v>0.24547375953335226</v>
      </c>
      <c r="T135" s="215">
        <f t="shared" si="44"/>
        <v>0.448787086081953</v>
      </c>
      <c r="U135" s="230">
        <f t="shared" si="62"/>
        <v>7.8333909709194858</v>
      </c>
      <c r="V135" s="230">
        <f t="shared" si="45"/>
        <v>7.863390970919486</v>
      </c>
      <c r="W135" s="40">
        <f t="shared" si="63"/>
        <v>-0.32985378348213601</v>
      </c>
      <c r="X135" s="40">
        <f t="shared" si="64"/>
        <v>2116.0901409888802</v>
      </c>
      <c r="Y135" s="40">
        <f t="shared" si="65"/>
        <v>145.77307151057019</v>
      </c>
      <c r="Z135" s="40">
        <f t="shared" si="66"/>
        <v>1257.840340308343</v>
      </c>
      <c r="AA135" s="230">
        <f t="shared" si="46"/>
        <v>0.24027838336409704</v>
      </c>
      <c r="AB135" s="230">
        <f t="shared" si="67"/>
        <v>-0.43417717261060723</v>
      </c>
      <c r="AC135" s="40">
        <f t="shared" si="68"/>
        <v>0.448787086081953</v>
      </c>
      <c r="AD135" s="40">
        <f t="shared" si="47"/>
        <v>0.13369368651807284</v>
      </c>
      <c r="AE135" s="40">
        <f t="shared" si="69"/>
        <v>-4.7020667166161809E-3</v>
      </c>
      <c r="AF135" s="40">
        <f t="shared" si="48"/>
        <v>739.79120165777658</v>
      </c>
      <c r="AG135" s="40">
        <f t="shared" si="49"/>
        <v>717.46888017644062</v>
      </c>
      <c r="AH135" s="40">
        <f t="shared" si="70"/>
        <v>7.9539508108137458</v>
      </c>
      <c r="AI135" s="40">
        <f t="shared" si="50"/>
        <v>355.98486707376969</v>
      </c>
      <c r="AJ135" s="40">
        <f t="shared" si="71"/>
        <v>5.9915860721680323</v>
      </c>
      <c r="AK135" s="8">
        <f t="shared" si="74"/>
        <v>19.930056775603784</v>
      </c>
      <c r="AL135" s="41">
        <f t="shared" si="75"/>
        <v>1.6877194061349132</v>
      </c>
      <c r="AZ135" s="8"/>
    </row>
    <row r="136" spans="1:52" x14ac:dyDescent="0.25">
      <c r="A136" s="39"/>
      <c r="B136" s="40">
        <f t="shared" si="51"/>
        <v>739.79120165777658</v>
      </c>
      <c r="C136" s="40">
        <f t="shared" si="51"/>
        <v>717.46888017644062</v>
      </c>
      <c r="D136" s="40">
        <f t="shared" si="51"/>
        <v>7.9539508108137458</v>
      </c>
      <c r="E136" s="40">
        <f t="shared" si="72"/>
        <v>16</v>
      </c>
      <c r="F136" s="40">
        <f t="shared" si="52"/>
        <v>16</v>
      </c>
      <c r="G136" s="40">
        <f t="shared" si="53"/>
        <v>2324.9602700575006</v>
      </c>
      <c r="H136" s="25">
        <f t="shared" si="73"/>
        <v>0.06</v>
      </c>
      <c r="I136" s="226">
        <f t="shared" si="54"/>
        <v>17.85785718506877</v>
      </c>
      <c r="J136" s="227">
        <f t="shared" si="76"/>
        <v>80</v>
      </c>
      <c r="K136" s="40">
        <f t="shared" si="55"/>
        <v>1</v>
      </c>
      <c r="L136" s="215">
        <f t="shared" si="56"/>
        <v>8.0139508108137463</v>
      </c>
      <c r="M136" s="215">
        <f t="shared" si="42"/>
        <v>7.983950810813746</v>
      </c>
      <c r="N136" s="40">
        <f t="shared" si="57"/>
        <v>0.34124372175843121</v>
      </c>
      <c r="O136" s="40">
        <f t="shared" si="58"/>
        <v>6.9876357293219238</v>
      </c>
      <c r="P136" s="228">
        <f t="shared" si="59"/>
        <v>149.51426361322547</v>
      </c>
      <c r="Q136" s="40">
        <f t="shared" si="60"/>
        <v>2218.6566814037315</v>
      </c>
      <c r="R136" s="40">
        <f t="shared" si="61"/>
        <v>1262.5637349041144</v>
      </c>
      <c r="S136" s="215">
        <f t="shared" si="43"/>
        <v>0.25148178623627632</v>
      </c>
      <c r="T136" s="215">
        <f t="shared" si="44"/>
        <v>0.45589234234204995</v>
      </c>
      <c r="U136" s="230">
        <f t="shared" si="62"/>
        <v>7.8939508108137462</v>
      </c>
      <c r="V136" s="230">
        <f t="shared" si="45"/>
        <v>7.9239508108137464</v>
      </c>
      <c r="W136" s="40">
        <f t="shared" si="63"/>
        <v>-0.33236038567586945</v>
      </c>
      <c r="X136" s="40">
        <f t="shared" si="64"/>
        <v>2167.2214237119729</v>
      </c>
      <c r="Y136" s="40">
        <f t="shared" si="65"/>
        <v>147.27548542049198</v>
      </c>
      <c r="Z136" s="40">
        <f t="shared" si="66"/>
        <v>1259.7691259560947</v>
      </c>
      <c r="AA136" s="230">
        <f t="shared" si="46"/>
        <v>0.24619660953347419</v>
      </c>
      <c r="AB136" s="230">
        <f t="shared" si="67"/>
        <v>-0.44091123743841615</v>
      </c>
      <c r="AC136" s="40">
        <f t="shared" si="68"/>
        <v>0.45589234234204995</v>
      </c>
      <c r="AD136" s="40">
        <f t="shared" si="47"/>
        <v>0.13161001935624267</v>
      </c>
      <c r="AE136" s="40">
        <f t="shared" si="69"/>
        <v>-4.6064210069638135E-3</v>
      </c>
      <c r="AF136" s="40">
        <f t="shared" si="48"/>
        <v>739.676553037193</v>
      </c>
      <c r="AG136" s="40">
        <f t="shared" si="49"/>
        <v>717.01298783409857</v>
      </c>
      <c r="AH136" s="40">
        <f t="shared" si="70"/>
        <v>8.0145166689591427</v>
      </c>
      <c r="AI136" s="40">
        <f t="shared" si="50"/>
        <v>361.08461675138545</v>
      </c>
      <c r="AJ136" s="40">
        <f t="shared" si="71"/>
        <v>6.0918873545989731</v>
      </c>
      <c r="AK136" s="8">
        <f t="shared" si="74"/>
        <v>20.750675109587316</v>
      </c>
      <c r="AL136" s="41">
        <f t="shared" si="75"/>
        <v>1.7166061754750241</v>
      </c>
      <c r="AZ136" s="8"/>
    </row>
    <row r="137" spans="1:52" x14ac:dyDescent="0.25">
      <c r="A137" s="39"/>
      <c r="B137" s="40">
        <f t="shared" si="51"/>
        <v>739.676553037193</v>
      </c>
      <c r="C137" s="40">
        <f t="shared" si="51"/>
        <v>717.01298783409857</v>
      </c>
      <c r="D137" s="40">
        <f t="shared" si="51"/>
        <v>8.0145166689591427</v>
      </c>
      <c r="E137" s="40">
        <f t="shared" si="72"/>
        <v>16</v>
      </c>
      <c r="F137" s="40">
        <f t="shared" si="52"/>
        <v>16</v>
      </c>
      <c r="G137" s="40">
        <f t="shared" si="53"/>
        <v>2360.5025556538471</v>
      </c>
      <c r="H137" s="25">
        <f t="shared" si="73"/>
        <v>0.04</v>
      </c>
      <c r="I137" s="226">
        <f t="shared" si="54"/>
        <v>18.130852162475549</v>
      </c>
      <c r="J137" s="227">
        <f t="shared" si="76"/>
        <v>80</v>
      </c>
      <c r="K137" s="40">
        <f t="shared" si="55"/>
        <v>1</v>
      </c>
      <c r="L137" s="215">
        <f t="shared" si="56"/>
        <v>8.0545166689591419</v>
      </c>
      <c r="M137" s="215">
        <f t="shared" si="42"/>
        <v>8.0345166689591423</v>
      </c>
      <c r="N137" s="40">
        <f t="shared" si="57"/>
        <v>0.23039142798979384</v>
      </c>
      <c r="O137" s="40">
        <f t="shared" si="58"/>
        <v>6.9731594301629034</v>
      </c>
      <c r="P137" s="228">
        <f t="shared" si="59"/>
        <v>150.65111110086332</v>
      </c>
      <c r="Q137" s="40">
        <f t="shared" si="60"/>
        <v>2262.6090788683427</v>
      </c>
      <c r="R137" s="40">
        <f t="shared" si="61"/>
        <v>1263.9477035199216</v>
      </c>
      <c r="S137" s="215">
        <f t="shared" si="43"/>
        <v>0.25671475174419689</v>
      </c>
      <c r="T137" s="215">
        <f t="shared" si="44"/>
        <v>0.30996367616662851</v>
      </c>
      <c r="U137" s="230">
        <f t="shared" si="62"/>
        <v>7.9745166689591427</v>
      </c>
      <c r="V137" s="230">
        <f t="shared" si="45"/>
        <v>7.9945166689591431</v>
      </c>
      <c r="W137" s="40">
        <f t="shared" si="63"/>
        <v>-0.22209744416262822</v>
      </c>
      <c r="X137" s="40">
        <f t="shared" si="64"/>
        <v>2227.7948023607705</v>
      </c>
      <c r="Y137" s="40">
        <f t="shared" si="65"/>
        <v>149.1548060209106</v>
      </c>
      <c r="Z137" s="40">
        <f t="shared" si="66"/>
        <v>1262.121285673504</v>
      </c>
      <c r="AA137" s="230">
        <f t="shared" si="46"/>
        <v>0.25313051366382233</v>
      </c>
      <c r="AB137" s="230">
        <f t="shared" si="67"/>
        <v>-0.29737115818205845</v>
      </c>
      <c r="AC137" s="40">
        <f t="shared" si="68"/>
        <v>0.30996367616662851</v>
      </c>
      <c r="AD137" s="40">
        <f t="shared" si="47"/>
        <v>0.12904737901771765</v>
      </c>
      <c r="AE137" s="40">
        <f t="shared" si="69"/>
        <v>-6.6922248479946607E-3</v>
      </c>
      <c r="AF137" s="40">
        <f t="shared" si="48"/>
        <v>739.59698078901613</v>
      </c>
      <c r="AG137" s="40">
        <f t="shared" si="49"/>
        <v>716.70302415793196</v>
      </c>
      <c r="AH137" s="40">
        <f t="shared" si="70"/>
        <v>8.0551503233857087</v>
      </c>
      <c r="AI137" s="40">
        <f t="shared" si="50"/>
        <v>245.23457363261312</v>
      </c>
      <c r="AJ137" s="40">
        <f t="shared" si="71"/>
        <v>6.1600080694969215</v>
      </c>
      <c r="AK137" s="8">
        <f t="shared" si="74"/>
        <v>21.320835750127632</v>
      </c>
      <c r="AL137" s="41">
        <f t="shared" si="75"/>
        <v>1.7362249413656332</v>
      </c>
      <c r="AZ137" s="8"/>
    </row>
    <row r="138" spans="1:52" x14ac:dyDescent="0.25">
      <c r="A138" s="39"/>
      <c r="B138" s="40">
        <f t="shared" si="51"/>
        <v>739.59698078901613</v>
      </c>
      <c r="C138" s="40">
        <f t="shared" si="51"/>
        <v>716.70302415793196</v>
      </c>
      <c r="D138" s="40">
        <f t="shared" si="51"/>
        <v>8.0551503233857087</v>
      </c>
      <c r="E138" s="40">
        <f t="shared" si="72"/>
        <v>16</v>
      </c>
      <c r="F138" s="40">
        <f t="shared" si="52"/>
        <v>16</v>
      </c>
      <c r="G138" s="40">
        <f t="shared" si="53"/>
        <v>2396.4085352017009</v>
      </c>
      <c r="H138" s="25">
        <f t="shared" si="73"/>
        <v>0.04</v>
      </c>
      <c r="I138" s="226">
        <f t="shared" si="54"/>
        <v>18.315165304867332</v>
      </c>
      <c r="J138" s="227">
        <f t="shared" si="76"/>
        <v>80</v>
      </c>
      <c r="K138" s="40">
        <f t="shared" si="55"/>
        <v>1</v>
      </c>
      <c r="L138" s="215">
        <f t="shared" si="56"/>
        <v>8.0951503233857078</v>
      </c>
      <c r="M138" s="215">
        <f t="shared" si="42"/>
        <v>8.0751503233857083</v>
      </c>
      <c r="N138" s="40">
        <f t="shared" si="57"/>
        <v>0.23157777626977349</v>
      </c>
      <c r="O138" s="40">
        <f t="shared" si="58"/>
        <v>6.9631121076264364</v>
      </c>
      <c r="P138" s="228">
        <f t="shared" si="59"/>
        <v>151.66707591588184</v>
      </c>
      <c r="Q138" s="40">
        <f t="shared" si="60"/>
        <v>2298.3315708229707</v>
      </c>
      <c r="R138" s="40">
        <f t="shared" si="61"/>
        <v>1265.165131491118</v>
      </c>
      <c r="S138" s="215">
        <f t="shared" si="43"/>
        <v>0.26089279243833713</v>
      </c>
      <c r="T138" s="215">
        <f t="shared" si="44"/>
        <v>0.31332095520182462</v>
      </c>
      <c r="U138" s="230">
        <f t="shared" si="62"/>
        <v>8.0151503233857095</v>
      </c>
      <c r="V138" s="230">
        <f t="shared" si="45"/>
        <v>8.0351503233857091</v>
      </c>
      <c r="W138" s="40">
        <f t="shared" si="63"/>
        <v>-0.22320521756490308</v>
      </c>
      <c r="X138" s="40">
        <f t="shared" si="64"/>
        <v>2263.1633829092521</v>
      </c>
      <c r="Y138" s="40">
        <f t="shared" si="65"/>
        <v>150.16824128527801</v>
      </c>
      <c r="Z138" s="40">
        <f t="shared" si="66"/>
        <v>1263.3626994762683</v>
      </c>
      <c r="AA138" s="230">
        <f t="shared" si="46"/>
        <v>0.25726722973261124</v>
      </c>
      <c r="AB138" s="230">
        <f t="shared" si="67"/>
        <v>-0.30051887637130609</v>
      </c>
      <c r="AC138" s="40">
        <f t="shared" si="68"/>
        <v>0.31332095520182462</v>
      </c>
      <c r="AD138" s="40">
        <f t="shared" si="47"/>
        <v>0.12766461781732452</v>
      </c>
      <c r="AE138" s="40">
        <f t="shared" si="69"/>
        <v>-4.4370136236383893E-3</v>
      </c>
      <c r="AF138" s="40">
        <f t="shared" si="48"/>
        <v>739.51523761008411</v>
      </c>
      <c r="AG138" s="40">
        <f t="shared" si="49"/>
        <v>716.38970320273017</v>
      </c>
      <c r="AH138" s="40">
        <f t="shared" si="70"/>
        <v>8.0957876914229061</v>
      </c>
      <c r="AI138" s="40">
        <f t="shared" si="50"/>
        <v>247.65222136065822</v>
      </c>
      <c r="AJ138" s="40">
        <f t="shared" si="71"/>
        <v>6.2288003532082152</v>
      </c>
      <c r="AK138" s="8">
        <f t="shared" si="74"/>
        <v>21.905419451562818</v>
      </c>
      <c r="AL138" s="41">
        <f t="shared" si="75"/>
        <v>1.7560371190744859</v>
      </c>
      <c r="AZ138" s="8"/>
    </row>
    <row r="139" spans="1:52" x14ac:dyDescent="0.25">
      <c r="A139" s="39"/>
      <c r="B139" s="40">
        <f t="shared" si="51"/>
        <v>739.51523761008411</v>
      </c>
      <c r="C139" s="40">
        <f t="shared" si="51"/>
        <v>716.38970320273017</v>
      </c>
      <c r="D139" s="40">
        <f t="shared" si="51"/>
        <v>8.0957876914229061</v>
      </c>
      <c r="E139" s="40">
        <f t="shared" si="72"/>
        <v>16</v>
      </c>
      <c r="F139" s="40">
        <f t="shared" si="52"/>
        <v>16</v>
      </c>
      <c r="G139" s="40">
        <f t="shared" si="53"/>
        <v>2432.6801243353743</v>
      </c>
      <c r="H139" s="25">
        <f t="shared" si="73"/>
        <v>0.04</v>
      </c>
      <c r="I139" s="226">
        <f t="shared" si="54"/>
        <v>18.500427525883151</v>
      </c>
      <c r="J139" s="227">
        <f t="shared" si="76"/>
        <v>80</v>
      </c>
      <c r="K139" s="40">
        <f t="shared" si="55"/>
        <v>1</v>
      </c>
      <c r="L139" s="215">
        <f t="shared" si="56"/>
        <v>8.1357876914229053</v>
      </c>
      <c r="M139" s="215">
        <f t="shared" si="42"/>
        <v>8.1157876914229057</v>
      </c>
      <c r="N139" s="40">
        <f t="shared" si="57"/>
        <v>0.232764431684231</v>
      </c>
      <c r="O139" s="40">
        <f t="shared" si="58"/>
        <v>6.9527906688999543</v>
      </c>
      <c r="P139" s="228">
        <f t="shared" si="59"/>
        <v>152.68484066023109</v>
      </c>
      <c r="Q139" s="40">
        <f t="shared" si="60"/>
        <v>2334.418698951833</v>
      </c>
      <c r="R139" s="40">
        <f t="shared" si="61"/>
        <v>1266.3667949158059</v>
      </c>
      <c r="S139" s="215">
        <f t="shared" si="43"/>
        <v>0.26513074048739493</v>
      </c>
      <c r="T139" s="215">
        <f t="shared" si="44"/>
        <v>0.3167426432269187</v>
      </c>
      <c r="U139" s="230">
        <f t="shared" si="62"/>
        <v>8.055787691422907</v>
      </c>
      <c r="V139" s="230">
        <f t="shared" si="45"/>
        <v>8.0757876914229065</v>
      </c>
      <c r="W139" s="40">
        <f t="shared" si="63"/>
        <v>-0.22431289349814421</v>
      </c>
      <c r="X139" s="40">
        <f t="shared" si="64"/>
        <v>2298.8947772456445</v>
      </c>
      <c r="Y139" s="40">
        <f t="shared" si="65"/>
        <v>151.18348473300037</v>
      </c>
      <c r="Z139" s="40">
        <f t="shared" si="66"/>
        <v>1264.5878989749335</v>
      </c>
      <c r="AA139" s="230">
        <f t="shared" si="46"/>
        <v>0.26146340816356534</v>
      </c>
      <c r="AB139" s="230">
        <f t="shared" si="67"/>
        <v>-0.30372617413630237</v>
      </c>
      <c r="AC139" s="40">
        <f t="shared" si="68"/>
        <v>0.3167426432269187</v>
      </c>
      <c r="AD139" s="40">
        <f t="shared" si="47"/>
        <v>0.12628549030369574</v>
      </c>
      <c r="AE139" s="40">
        <f t="shared" si="69"/>
        <v>-4.3777406505250051E-3</v>
      </c>
      <c r="AF139" s="40">
        <f t="shared" si="48"/>
        <v>739.43125939854144</v>
      </c>
      <c r="AG139" s="40">
        <f t="shared" si="49"/>
        <v>716.07296055950326</v>
      </c>
      <c r="AH139" s="40">
        <f t="shared" si="70"/>
        <v>8.1364287709201637</v>
      </c>
      <c r="AI139" s="40">
        <f t="shared" si="50"/>
        <v>250.11919492723058</v>
      </c>
      <c r="AJ139" s="40">
        <f t="shared" si="71"/>
        <v>6.2982779073546684</v>
      </c>
      <c r="AK139" s="8">
        <f t="shared" si="74"/>
        <v>22.504807225104212</v>
      </c>
      <c r="AL139" s="41">
        <f t="shared" si="75"/>
        <v>1.7760466546686644</v>
      </c>
      <c r="AZ139" s="8"/>
    </row>
    <row r="140" spans="1:52" x14ac:dyDescent="0.25">
      <c r="A140" s="39"/>
      <c r="B140" s="40">
        <f t="shared" si="51"/>
        <v>739.43125939854144</v>
      </c>
      <c r="C140" s="40">
        <f t="shared" si="51"/>
        <v>716.07296055950326</v>
      </c>
      <c r="D140" s="40">
        <f t="shared" si="51"/>
        <v>8.1364287709201637</v>
      </c>
      <c r="E140" s="40">
        <f t="shared" si="72"/>
        <v>16</v>
      </c>
      <c r="F140" s="40">
        <f t="shared" si="52"/>
        <v>16</v>
      </c>
      <c r="G140" s="40">
        <f t="shared" si="53"/>
        <v>2469.3192396509598</v>
      </c>
      <c r="H140" s="25">
        <f t="shared" si="73"/>
        <v>0.04</v>
      </c>
      <c r="I140" s="226">
        <f t="shared" si="54"/>
        <v>18.686639071230548</v>
      </c>
      <c r="J140" s="227">
        <f t="shared" si="76"/>
        <v>80</v>
      </c>
      <c r="K140" s="40">
        <f t="shared" si="55"/>
        <v>1</v>
      </c>
      <c r="L140" s="215">
        <f t="shared" si="56"/>
        <v>8.1764287709201628</v>
      </c>
      <c r="M140" s="215">
        <f t="shared" si="42"/>
        <v>8.1564287709201633</v>
      </c>
      <c r="N140" s="40">
        <f t="shared" si="57"/>
        <v>0.23395139422480327</v>
      </c>
      <c r="O140" s="40">
        <f t="shared" si="58"/>
        <v>6.9421870200558331</v>
      </c>
      <c r="P140" s="228">
        <f t="shared" si="59"/>
        <v>153.70440005620782</v>
      </c>
      <c r="Q140" s="40">
        <f t="shared" si="60"/>
        <v>2370.8723792884239</v>
      </c>
      <c r="R140" s="40">
        <f t="shared" si="61"/>
        <v>1267.5529864037017</v>
      </c>
      <c r="S140" s="215">
        <f t="shared" si="43"/>
        <v>0.26942987219578424</v>
      </c>
      <c r="T140" s="215">
        <f t="shared" si="44"/>
        <v>0.32023126229916082</v>
      </c>
      <c r="U140" s="230">
        <f t="shared" si="62"/>
        <v>8.0964287709201646</v>
      </c>
      <c r="V140" s="230">
        <f t="shared" si="45"/>
        <v>8.1164287709201641</v>
      </c>
      <c r="W140" s="40">
        <f t="shared" si="63"/>
        <v>-0.22542047184934688</v>
      </c>
      <c r="X140" s="40">
        <f t="shared" si="64"/>
        <v>2334.9909009316398</v>
      </c>
      <c r="Y140" s="40">
        <f t="shared" si="65"/>
        <v>152.20053101798001</v>
      </c>
      <c r="Z140" s="40">
        <f t="shared" si="66"/>
        <v>1265.7971877484358</v>
      </c>
      <c r="AA140" s="230">
        <f t="shared" si="46"/>
        <v>0.26572031392058348</v>
      </c>
      <c r="AB140" s="230">
        <f t="shared" si="67"/>
        <v>-0.3069953808104755</v>
      </c>
      <c r="AC140" s="40">
        <f t="shared" si="68"/>
        <v>0.32023126229916082</v>
      </c>
      <c r="AD140" s="40">
        <f t="shared" si="47"/>
        <v>0.12490972840319352</v>
      </c>
      <c r="AE140" s="40">
        <f t="shared" si="69"/>
        <v>-4.3196805663992463E-3</v>
      </c>
      <c r="AF140" s="40">
        <f t="shared" si="48"/>
        <v>739.34497953046707</v>
      </c>
      <c r="AG140" s="40">
        <f t="shared" si="49"/>
        <v>715.75272929720404</v>
      </c>
      <c r="AH140" s="40">
        <f t="shared" si="70"/>
        <v>8.1770735597631763</v>
      </c>
      <c r="AI140" s="40">
        <f t="shared" si="50"/>
        <v>252.63737747778117</v>
      </c>
      <c r="AJ140" s="40">
        <f t="shared" si="71"/>
        <v>6.3684549566540518</v>
      </c>
      <c r="AK140" s="8">
        <f t="shared" si="74"/>
        <v>23.119393151958622</v>
      </c>
      <c r="AL140" s="41">
        <f t="shared" si="75"/>
        <v>1.796257644866887</v>
      </c>
      <c r="AZ140" s="8"/>
    </row>
    <row r="141" spans="1:52" x14ac:dyDescent="0.25">
      <c r="A141" s="39"/>
      <c r="B141" s="40">
        <f t="shared" si="51"/>
        <v>739.34497953046707</v>
      </c>
      <c r="C141" s="40">
        <f t="shared" si="51"/>
        <v>715.75272929720404</v>
      </c>
      <c r="D141" s="40">
        <f t="shared" si="51"/>
        <v>8.1770735597631763</v>
      </c>
      <c r="E141" s="40">
        <f t="shared" si="72"/>
        <v>16</v>
      </c>
      <c r="F141" s="40">
        <f t="shared" si="52"/>
        <v>16</v>
      </c>
      <c r="G141" s="40">
        <f t="shared" si="53"/>
        <v>2506.3277987066176</v>
      </c>
      <c r="H141" s="25">
        <f t="shared" si="73"/>
        <v>0.04</v>
      </c>
      <c r="I141" s="226">
        <f t="shared" si="54"/>
        <v>18.873800186610424</v>
      </c>
      <c r="J141" s="227">
        <f t="shared" si="76"/>
        <v>80</v>
      </c>
      <c r="K141" s="40">
        <f t="shared" si="55"/>
        <v>1</v>
      </c>
      <c r="L141" s="215">
        <f t="shared" si="56"/>
        <v>8.2170735597631754</v>
      </c>
      <c r="M141" s="215">
        <f t="shared" si="42"/>
        <v>8.1970735597631759</v>
      </c>
      <c r="N141" s="40">
        <f t="shared" si="57"/>
        <v>0.23513866388422855</v>
      </c>
      <c r="O141" s="40">
        <f t="shared" si="58"/>
        <v>6.9312927487136422</v>
      </c>
      <c r="P141" s="228">
        <f t="shared" si="59"/>
        <v>154.72574887082695</v>
      </c>
      <c r="Q141" s="40">
        <f t="shared" si="60"/>
        <v>2407.6945288281436</v>
      </c>
      <c r="R141" s="40">
        <f t="shared" si="61"/>
        <v>1268.7239914915717</v>
      </c>
      <c r="S141" s="215">
        <f t="shared" si="43"/>
        <v>0.27379151912623217</v>
      </c>
      <c r="T141" s="215">
        <f t="shared" si="44"/>
        <v>0.32378947654441009</v>
      </c>
      <c r="U141" s="230">
        <f t="shared" si="62"/>
        <v>8.1370735597631771</v>
      </c>
      <c r="V141" s="230">
        <f t="shared" si="45"/>
        <v>8.1570735597631767</v>
      </c>
      <c r="W141" s="40">
        <f t="shared" si="63"/>
        <v>-0.22652795250638036</v>
      </c>
      <c r="X141" s="40">
        <f t="shared" si="64"/>
        <v>2371.4536704908542</v>
      </c>
      <c r="Y141" s="40">
        <f t="shared" si="65"/>
        <v>153.21937483973716</v>
      </c>
      <c r="Z141" s="40">
        <f t="shared" si="66"/>
        <v>1266.9908619735472</v>
      </c>
      <c r="AA141" s="230">
        <f t="shared" si="46"/>
        <v>0.27003926667805067</v>
      </c>
      <c r="AB141" s="230">
        <f t="shared" si="67"/>
        <v>-0.31032895629259849</v>
      </c>
      <c r="AC141" s="40">
        <f t="shared" si="68"/>
        <v>0.32378947654441009</v>
      </c>
      <c r="AD141" s="40">
        <f t="shared" si="47"/>
        <v>0.12353706002706888</v>
      </c>
      <c r="AE141" s="40">
        <f t="shared" si="69"/>
        <v>-4.2628079915235538E-3</v>
      </c>
      <c r="AF141" s="40">
        <f t="shared" si="48"/>
        <v>739.25632871780692</v>
      </c>
      <c r="AG141" s="40">
        <f t="shared" si="49"/>
        <v>715.42893982065959</v>
      </c>
      <c r="AH141" s="40">
        <f t="shared" si="70"/>
        <v>8.2177220558731836</v>
      </c>
      <c r="AI141" s="40">
        <f t="shared" si="50"/>
        <v>255.20875991613266</v>
      </c>
      <c r="AJ141" s="40">
        <f t="shared" si="71"/>
        <v>6.4393462788529776</v>
      </c>
      <c r="AK141" s="8">
        <f t="shared" si="74"/>
        <v>23.749585052946991</v>
      </c>
      <c r="AL141" s="41">
        <f t="shared" si="75"/>
        <v>1.8166743456601777</v>
      </c>
      <c r="AZ141" s="8"/>
    </row>
    <row r="142" spans="1:52" x14ac:dyDescent="0.25">
      <c r="A142" s="39"/>
      <c r="B142" s="40">
        <f t="shared" si="51"/>
        <v>739.25632871780692</v>
      </c>
      <c r="C142" s="40">
        <f t="shared" si="51"/>
        <v>715.42893982065959</v>
      </c>
      <c r="D142" s="40">
        <f t="shared" si="51"/>
        <v>8.2177220558731836</v>
      </c>
      <c r="E142" s="40">
        <f t="shared" si="72"/>
        <v>16</v>
      </c>
      <c r="F142" s="40">
        <f t="shared" si="52"/>
        <v>16</v>
      </c>
      <c r="G142" s="40">
        <f t="shared" si="53"/>
        <v>2543.7077200227977</v>
      </c>
      <c r="H142" s="25">
        <f t="shared" si="73"/>
        <v>0.04</v>
      </c>
      <c r="I142" s="226">
        <f t="shared" si="54"/>
        <v>19.061911117717866</v>
      </c>
      <c r="J142" s="227">
        <f t="shared" si="76"/>
        <v>80</v>
      </c>
      <c r="K142" s="40">
        <f t="shared" si="55"/>
        <v>1</v>
      </c>
      <c r="L142" s="215">
        <f t="shared" si="56"/>
        <v>8.2577220558731828</v>
      </c>
      <c r="M142" s="215">
        <f t="shared" si="42"/>
        <v>8.2377220558731832</v>
      </c>
      <c r="N142" s="40">
        <f t="shared" si="57"/>
        <v>0.23632624065617591</v>
      </c>
      <c r="O142" s="40">
        <f t="shared" si="58"/>
        <v>6.9200991061017545</v>
      </c>
      <c r="P142" s="228">
        <f t="shared" si="59"/>
        <v>155.74888191523198</v>
      </c>
      <c r="Q142" s="40">
        <f t="shared" si="60"/>
        <v>2444.8870655285227</v>
      </c>
      <c r="R142" s="40">
        <f t="shared" si="61"/>
        <v>1269.8800888537357</v>
      </c>
      <c r="S142" s="215">
        <f t="shared" si="43"/>
        <v>0.27821707153775038</v>
      </c>
      <c r="T142" s="215">
        <f t="shared" si="44"/>
        <v>0.32742010282740586</v>
      </c>
      <c r="U142" s="230">
        <f t="shared" si="62"/>
        <v>8.1777220558731845</v>
      </c>
      <c r="V142" s="230">
        <f t="shared" si="45"/>
        <v>8.197722055873184</v>
      </c>
      <c r="W142" s="40">
        <f t="shared" si="63"/>
        <v>-0.22763533535826497</v>
      </c>
      <c r="X142" s="40">
        <f t="shared" si="64"/>
        <v>2408.2850034090397</v>
      </c>
      <c r="Y142" s="40">
        <f t="shared" si="65"/>
        <v>154.24001094280382</v>
      </c>
      <c r="Z142" s="40">
        <f t="shared" si="66"/>
        <v>1268.1692106470991</v>
      </c>
      <c r="AA142" s="230">
        <f t="shared" si="46"/>
        <v>0.27442164422449289</v>
      </c>
      <c r="AB142" s="230">
        <f t="shared" si="67"/>
        <v>-0.31372950081313478</v>
      </c>
      <c r="AC142" s="40">
        <f t="shared" si="68"/>
        <v>0.32742010282740586</v>
      </c>
      <c r="AD142" s="40">
        <f t="shared" si="47"/>
        <v>0.12216720859404698</v>
      </c>
      <c r="AE142" s="40">
        <f t="shared" si="69"/>
        <v>-4.2070985329893864E-3</v>
      </c>
      <c r="AF142" s="40">
        <f t="shared" si="48"/>
        <v>739.16523485563573</v>
      </c>
      <c r="AG142" s="40">
        <f t="shared" si="49"/>
        <v>715.10151971783216</v>
      </c>
      <c r="AH142" s="40">
        <f t="shared" si="70"/>
        <v>8.2583742572062704</v>
      </c>
      <c r="AI142" s="40">
        <f t="shared" si="50"/>
        <v>257.83544895404526</v>
      </c>
      <c r="AJ142" s="40">
        <f t="shared" si="71"/>
        <v>6.5109672368957678</v>
      </c>
      <c r="AK142" s="8">
        <f t="shared" si="74"/>
        <v>24.395805206152517</v>
      </c>
      <c r="AL142" s="41">
        <f t="shared" si="75"/>
        <v>1.8373011815765012</v>
      </c>
      <c r="AZ142" s="8"/>
    </row>
    <row r="143" spans="1:52" x14ac:dyDescent="0.25">
      <c r="A143" s="39"/>
      <c r="B143" s="40">
        <f t="shared" si="51"/>
        <v>739.16523485563573</v>
      </c>
      <c r="C143" s="40">
        <f t="shared" si="51"/>
        <v>715.10151971783216</v>
      </c>
      <c r="D143" s="40">
        <f t="shared" si="51"/>
        <v>8.2583742572062704</v>
      </c>
      <c r="E143" s="40">
        <f t="shared" si="72"/>
        <v>16</v>
      </c>
      <c r="F143" s="40">
        <f t="shared" si="52"/>
        <v>16</v>
      </c>
      <c r="G143" s="40">
        <f t="shared" si="53"/>
        <v>2581.460923082459</v>
      </c>
      <c r="H143" s="25">
        <f t="shared" si="73"/>
        <v>0.04</v>
      </c>
      <c r="I143" s="226">
        <f t="shared" si="54"/>
        <v>19.250972110242856</v>
      </c>
      <c r="J143" s="227">
        <f t="shared" si="76"/>
        <v>80</v>
      </c>
      <c r="K143" s="40">
        <f t="shared" si="55"/>
        <v>1</v>
      </c>
      <c r="L143" s="215">
        <f t="shared" si="56"/>
        <v>8.2983742572062695</v>
      </c>
      <c r="M143" s="215">
        <f t="shared" si="42"/>
        <v>8.27837425720627</v>
      </c>
      <c r="N143" s="40">
        <f t="shared" si="57"/>
        <v>0.23751412453528786</v>
      </c>
      <c r="O143" s="40">
        <f t="shared" si="58"/>
        <v>6.9085969877716051</v>
      </c>
      <c r="P143" s="228">
        <f t="shared" si="59"/>
        <v>156.7737940441159</v>
      </c>
      <c r="Q143" s="40">
        <f t="shared" si="60"/>
        <v>2482.4519083094506</v>
      </c>
      <c r="R143" s="40">
        <f t="shared" si="61"/>
        <v>1271.0215505051333</v>
      </c>
      <c r="S143" s="215">
        <f t="shared" si="43"/>
        <v>0.28270798209488468</v>
      </c>
      <c r="T143" s="215">
        <f t="shared" si="44"/>
        <v>0.33112612242494893</v>
      </c>
      <c r="U143" s="230">
        <f t="shared" si="62"/>
        <v>8.2183742572062712</v>
      </c>
      <c r="V143" s="230">
        <f t="shared" si="45"/>
        <v>8.2383742572062708</v>
      </c>
      <c r="W143" s="40">
        <f t="shared" si="63"/>
        <v>-0.22874262029484527</v>
      </c>
      <c r="X143" s="40">
        <f t="shared" si="64"/>
        <v>2445.4868181343272</v>
      </c>
      <c r="Y143" s="40">
        <f t="shared" si="65"/>
        <v>155.26243411612919</v>
      </c>
      <c r="Z143" s="40">
        <f t="shared" si="66"/>
        <v>1269.3325158002897</v>
      </c>
      <c r="AA143" s="230">
        <f t="shared" si="46"/>
        <v>0.27886888613477029</v>
      </c>
      <c r="AB143" s="230">
        <f t="shared" si="67"/>
        <v>-0.31719976561376656</v>
      </c>
      <c r="AC143" s="40">
        <f t="shared" si="68"/>
        <v>0.33112612242494893</v>
      </c>
      <c r="AD143" s="40">
        <f t="shared" si="47"/>
        <v>0.12079989252151546</v>
      </c>
      <c r="AE143" s="40">
        <f t="shared" si="69"/>
        <v>-4.1525287674606609E-3</v>
      </c>
      <c r="AF143" s="40">
        <f t="shared" si="48"/>
        <v>739.07162285774609</v>
      </c>
      <c r="AG143" s="40">
        <f t="shared" si="49"/>
        <v>714.7703935954072</v>
      </c>
      <c r="AH143" s="40">
        <f t="shared" si="70"/>
        <v>8.299030161752686</v>
      </c>
      <c r="AI143" s="40">
        <f t="shared" si="50"/>
        <v>260.51967592001239</v>
      </c>
      <c r="AJ143" s="40">
        <f t="shared" si="71"/>
        <v>6.5833338135402153</v>
      </c>
      <c r="AK143" s="8">
        <f t="shared" si="74"/>
        <v>25.058491117008089</v>
      </c>
      <c r="AL143" s="41">
        <f t="shared" si="75"/>
        <v>1.8581427556501022</v>
      </c>
      <c r="AZ143" s="8"/>
    </row>
    <row r="144" spans="1:52" x14ac:dyDescent="0.25">
      <c r="A144" s="39"/>
      <c r="B144" s="40">
        <f t="shared" si="51"/>
        <v>739.07162285774609</v>
      </c>
      <c r="C144" s="40">
        <f t="shared" si="51"/>
        <v>714.7703935954072</v>
      </c>
      <c r="D144" s="40">
        <f t="shared" si="51"/>
        <v>8.299030161752686</v>
      </c>
      <c r="E144" s="40">
        <f t="shared" si="72"/>
        <v>16</v>
      </c>
      <c r="F144" s="40">
        <f t="shared" si="52"/>
        <v>16</v>
      </c>
      <c r="G144" s="40">
        <f t="shared" si="53"/>
        <v>2619.5893283313335</v>
      </c>
      <c r="H144" s="25">
        <f t="shared" si="73"/>
        <v>0.04</v>
      </c>
      <c r="I144" s="226">
        <f t="shared" si="54"/>
        <v>19.440983409871116</v>
      </c>
      <c r="J144" s="227">
        <f t="shared" si="76"/>
        <v>80</v>
      </c>
      <c r="K144" s="40">
        <f t="shared" si="55"/>
        <v>1</v>
      </c>
      <c r="L144" s="215">
        <f t="shared" si="56"/>
        <v>8.3390301617526852</v>
      </c>
      <c r="M144" s="215">
        <f t="shared" si="42"/>
        <v>8.3190301617526856</v>
      </c>
      <c r="N144" s="40">
        <f t="shared" si="57"/>
        <v>0.23870231551723009</v>
      </c>
      <c r="O144" s="40">
        <f t="shared" si="58"/>
        <v>6.8967769128380736</v>
      </c>
      <c r="P144" s="228">
        <f t="shared" si="59"/>
        <v>157.80048015515229</v>
      </c>
      <c r="Q144" s="40">
        <f t="shared" si="60"/>
        <v>2520.3909770534174</v>
      </c>
      <c r="R144" s="40">
        <f t="shared" si="61"/>
        <v>1272.1486419972612</v>
      </c>
      <c r="S144" s="215">
        <f t="shared" si="43"/>
        <v>0.28726576987466873</v>
      </c>
      <c r="T144" s="215">
        <f t="shared" si="44"/>
        <v>0.33491069381535854</v>
      </c>
      <c r="U144" s="230">
        <f t="shared" si="62"/>
        <v>8.2590301617526869</v>
      </c>
      <c r="V144" s="230">
        <f t="shared" si="45"/>
        <v>8.2790301617526865</v>
      </c>
      <c r="W144" s="40">
        <f t="shared" si="63"/>
        <v>-0.22984980720710979</v>
      </c>
      <c r="X144" s="40">
        <f t="shared" si="64"/>
        <v>2483.0610340774442</v>
      </c>
      <c r="Y144" s="40">
        <f t="shared" si="65"/>
        <v>156.28663919249507</v>
      </c>
      <c r="Z144" s="40">
        <f t="shared" si="66"/>
        <v>1270.4810527053996</v>
      </c>
      <c r="AA144" s="230">
        <f t="shared" si="46"/>
        <v>0.28338249773695778</v>
      </c>
      <c r="AB144" s="230">
        <f t="shared" si="67"/>
        <v>-0.32074266464502416</v>
      </c>
      <c r="AC144" s="40">
        <f t="shared" si="68"/>
        <v>0.33491069381535854</v>
      </c>
      <c r="AD144" s="40">
        <f t="shared" si="47"/>
        <v>0.11943482468210651</v>
      </c>
      <c r="AE144" s="40">
        <f t="shared" si="69"/>
        <v>-4.0990762255894196E-3</v>
      </c>
      <c r="AF144" s="40">
        <f t="shared" si="48"/>
        <v>738.97541447944798</v>
      </c>
      <c r="AG144" s="40">
        <f t="shared" si="49"/>
        <v>714.43548290159185</v>
      </c>
      <c r="AH144" s="40">
        <f t="shared" si="70"/>
        <v>8.3396897675362069</v>
      </c>
      <c r="AI144" s="40">
        <f t="shared" si="50"/>
        <v>263.26380641302416</v>
      </c>
      <c r="AJ144" s="40">
        <f t="shared" si="71"/>
        <v>6.6564626486549443</v>
      </c>
      <c r="AK144" s="8">
        <f t="shared" si="74"/>
        <v>25.738096345725257</v>
      </c>
      <c r="AL144" s="41">
        <f t="shared" si="75"/>
        <v>1.8792038601631442</v>
      </c>
      <c r="AZ144" s="8"/>
    </row>
    <row r="145" spans="1:52" x14ac:dyDescent="0.25">
      <c r="A145" s="39"/>
      <c r="B145" s="40">
        <f t="shared" si="51"/>
        <v>738.97541447944798</v>
      </c>
      <c r="C145" s="40">
        <f t="shared" si="51"/>
        <v>714.43548290159185</v>
      </c>
      <c r="D145" s="40">
        <f t="shared" si="51"/>
        <v>8.3396897675362069</v>
      </c>
      <c r="E145" s="40">
        <f t="shared" si="72"/>
        <v>16</v>
      </c>
      <c r="F145" s="40">
        <f t="shared" si="52"/>
        <v>16</v>
      </c>
      <c r="G145" s="40">
        <f t="shared" si="53"/>
        <v>2658.0948571781623</v>
      </c>
      <c r="H145" s="25">
        <f t="shared" si="73"/>
        <v>0.04</v>
      </c>
      <c r="I145" s="226">
        <f t="shared" si="54"/>
        <v>19.631945262284901</v>
      </c>
      <c r="J145" s="227">
        <f t="shared" si="76"/>
        <v>80</v>
      </c>
      <c r="K145" s="40">
        <f t="shared" si="55"/>
        <v>1</v>
      </c>
      <c r="L145" s="215">
        <f t="shared" si="56"/>
        <v>8.3796897675362061</v>
      </c>
      <c r="M145" s="215">
        <f t="shared" si="42"/>
        <v>8.3596897675362065</v>
      </c>
      <c r="N145" s="40">
        <f t="shared" si="57"/>
        <v>0.23989081359858488</v>
      </c>
      <c r="O145" s="40">
        <f t="shared" si="58"/>
        <v>6.8846290016049645</v>
      </c>
      <c r="P145" s="228">
        <f t="shared" si="59"/>
        <v>158.82893518843767</v>
      </c>
      <c r="Q145" s="40">
        <f t="shared" si="60"/>
        <v>2558.7061926057663</v>
      </c>
      <c r="R145" s="40">
        <f t="shared" si="61"/>
        <v>1273.2616226072682</v>
      </c>
      <c r="S145" s="215">
        <f t="shared" si="43"/>
        <v>0.29189202470079789</v>
      </c>
      <c r="T145" s="215">
        <f t="shared" si="44"/>
        <v>0.33877716671277713</v>
      </c>
      <c r="U145" s="230">
        <f t="shared" si="62"/>
        <v>8.2996897675362078</v>
      </c>
      <c r="V145" s="230">
        <f t="shared" si="45"/>
        <v>8.3196897675362074</v>
      </c>
      <c r="W145" s="40">
        <f t="shared" si="63"/>
        <v>-0.23095689598684999</v>
      </c>
      <c r="X145" s="40">
        <f t="shared" si="64"/>
        <v>2521.0095716119854</v>
      </c>
      <c r="Y145" s="40">
        <f t="shared" si="65"/>
        <v>157.31262104794337</v>
      </c>
      <c r="Z145" s="40">
        <f t="shared" si="66"/>
        <v>1271.6150900752295</v>
      </c>
      <c r="AA145" s="230">
        <f t="shared" si="46"/>
        <v>0.28796405440313555</v>
      </c>
      <c r="AB145" s="230">
        <f t="shared" si="67"/>
        <v>-0.32436128739715558</v>
      </c>
      <c r="AC145" s="40">
        <f t="shared" si="68"/>
        <v>0.33877716671277713</v>
      </c>
      <c r="AD145" s="40">
        <f t="shared" si="47"/>
        <v>0.11807171182204525</v>
      </c>
      <c r="AE145" s="40">
        <f t="shared" si="69"/>
        <v>-4.0467193782967965E-3</v>
      </c>
      <c r="AF145" s="40">
        <f t="shared" si="48"/>
        <v>738.87652812633382</v>
      </c>
      <c r="AG145" s="40">
        <f t="shared" si="49"/>
        <v>714.09670573487904</v>
      </c>
      <c r="AH145" s="40">
        <f t="shared" si="70"/>
        <v>8.3803530726134987</v>
      </c>
      <c r="AI145" s="40">
        <f t="shared" si="50"/>
        <v>266.07035089855327</v>
      </c>
      <c r="AJ145" s="40">
        <f t="shared" si="71"/>
        <v>6.7303710794600979</v>
      </c>
      <c r="AK145" s="8">
        <f t="shared" si="74"/>
        <v>26.435091397524481</v>
      </c>
      <c r="AL145" s="41">
        <f t="shared" si="75"/>
        <v>1.9004894882350285</v>
      </c>
      <c r="AZ145" s="8"/>
    </row>
    <row r="146" spans="1:52" x14ac:dyDescent="0.25">
      <c r="A146" s="39"/>
      <c r="B146" s="40">
        <f t="shared" si="51"/>
        <v>738.87652812633382</v>
      </c>
      <c r="C146" s="40">
        <f t="shared" si="51"/>
        <v>714.09670573487904</v>
      </c>
      <c r="D146" s="40">
        <f t="shared" si="51"/>
        <v>8.3803530726134987</v>
      </c>
      <c r="E146" s="40">
        <f t="shared" si="72"/>
        <v>16</v>
      </c>
      <c r="F146" s="40">
        <f t="shared" si="52"/>
        <v>16</v>
      </c>
      <c r="G146" s="40">
        <f t="shared" si="53"/>
        <v>2696.9794319949488</v>
      </c>
      <c r="H146" s="25">
        <f t="shared" si="73"/>
        <v>0.04</v>
      </c>
      <c r="I146" s="226">
        <f t="shared" si="54"/>
        <v>19.823857913163831</v>
      </c>
      <c r="J146" s="227">
        <f t="shared" si="76"/>
        <v>80</v>
      </c>
      <c r="K146" s="40">
        <f t="shared" si="55"/>
        <v>1</v>
      </c>
      <c r="L146" s="215">
        <f t="shared" si="56"/>
        <v>8.4203530726134979</v>
      </c>
      <c r="M146" s="215">
        <f t="shared" si="42"/>
        <v>8.4003530726134983</v>
      </c>
      <c r="N146" s="40">
        <f t="shared" si="57"/>
        <v>0.24107961877685113</v>
      </c>
      <c r="O146" s="40">
        <f t="shared" si="58"/>
        <v>6.872142951418418</v>
      </c>
      <c r="P146" s="228">
        <f t="shared" si="59"/>
        <v>159.85915412594318</v>
      </c>
      <c r="Q146" s="40">
        <f t="shared" si="60"/>
        <v>2597.3994767749409</v>
      </c>
      <c r="R146" s="40">
        <f t="shared" si="61"/>
        <v>1274.3607455204879</v>
      </c>
      <c r="S146" s="215">
        <f t="shared" si="43"/>
        <v>0.29658841183802809</v>
      </c>
      <c r="T146" s="215">
        <f t="shared" si="44"/>
        <v>0.34272909749297253</v>
      </c>
      <c r="U146" s="230">
        <f t="shared" si="62"/>
        <v>8.3403530726134996</v>
      </c>
      <c r="V146" s="230">
        <f t="shared" si="45"/>
        <v>8.3603530726134991</v>
      </c>
      <c r="W146" s="40">
        <f t="shared" si="63"/>
        <v>-0.23206388652681653</v>
      </c>
      <c r="X146" s="40">
        <f t="shared" si="64"/>
        <v>2559.334352074653</v>
      </c>
      <c r="Y146" s="40">
        <f t="shared" si="65"/>
        <v>158.34037460121269</v>
      </c>
      <c r="Z146" s="40">
        <f t="shared" si="66"/>
        <v>1272.734890255552</v>
      </c>
      <c r="AA146" s="230">
        <f t="shared" si="46"/>
        <v>0.29261520619675013</v>
      </c>
      <c r="AB146" s="230">
        <f t="shared" si="67"/>
        <v>-0.32805891299857681</v>
      </c>
      <c r="AC146" s="40">
        <f t="shared" si="68"/>
        <v>0.34272909749297253</v>
      </c>
      <c r="AD146" s="40">
        <f t="shared" si="47"/>
        <v>0.11671025393698933</v>
      </c>
      <c r="AE146" s="40">
        <f t="shared" si="69"/>
        <v>-3.9954376256324002E-3</v>
      </c>
      <c r="AF146" s="40">
        <f t="shared" si="48"/>
        <v>738.7748786476177</v>
      </c>
      <c r="AG146" s="40">
        <f t="shared" si="49"/>
        <v>713.75397663738602</v>
      </c>
      <c r="AH146" s="40">
        <f t="shared" si="70"/>
        <v>8.4210200750734217</v>
      </c>
      <c r="AI146" s="40">
        <f t="shared" si="50"/>
        <v>268.9419763577161</v>
      </c>
      <c r="AJ146" s="40">
        <f t="shared" si="71"/>
        <v>6.8050771840039079</v>
      </c>
      <c r="AK146" s="8">
        <f t="shared" si="74"/>
        <v>27.149964681760256</v>
      </c>
      <c r="AL146" s="41">
        <f t="shared" si="75"/>
        <v>1.9220048463436459</v>
      </c>
      <c r="AZ146" s="8"/>
    </row>
    <row r="147" spans="1:52" x14ac:dyDescent="0.25">
      <c r="A147" s="39"/>
      <c r="B147" s="40">
        <f t="shared" si="51"/>
        <v>738.7748786476177</v>
      </c>
      <c r="C147" s="40">
        <f t="shared" si="51"/>
        <v>713.75397663738602</v>
      </c>
      <c r="D147" s="40">
        <f t="shared" si="51"/>
        <v>8.4210200750734217</v>
      </c>
      <c r="E147" s="40">
        <f t="shared" si="72"/>
        <v>16</v>
      </c>
      <c r="F147" s="40">
        <f t="shared" si="52"/>
        <v>16</v>
      </c>
      <c r="G147" s="40">
        <f t="shared" si="53"/>
        <v>2736.244976117152</v>
      </c>
      <c r="H147" s="25">
        <f t="shared" si="73"/>
        <v>0.04</v>
      </c>
      <c r="I147" s="226">
        <f t="shared" si="54"/>
        <v>20.016721608185346</v>
      </c>
      <c r="J147" s="227">
        <f t="shared" si="76"/>
        <v>80</v>
      </c>
      <c r="K147" s="40">
        <f t="shared" si="55"/>
        <v>1</v>
      </c>
      <c r="L147" s="215">
        <f t="shared" si="56"/>
        <v>8.4610200750734208</v>
      </c>
      <c r="M147" s="215">
        <f t="shared" si="42"/>
        <v>8.4410200750734212</v>
      </c>
      <c r="N147" s="40">
        <f t="shared" si="57"/>
        <v>0.24226873105045854</v>
      </c>
      <c r="O147" s="40">
        <f t="shared" si="58"/>
        <v>6.8593080105725281</v>
      </c>
      <c r="P147" s="228">
        <f t="shared" si="59"/>
        <v>160.89113199097369</v>
      </c>
      <c r="Q147" s="40">
        <f t="shared" si="60"/>
        <v>2636.4727523326756</v>
      </c>
      <c r="R147" s="40">
        <f t="shared" si="61"/>
        <v>1275.4462580066618</v>
      </c>
      <c r="S147" s="215">
        <f t="shared" si="43"/>
        <v>0.30135667708379549</v>
      </c>
      <c r="T147" s="215">
        <f t="shared" si="44"/>
        <v>0.34677026617703222</v>
      </c>
      <c r="U147" s="230">
        <f t="shared" si="62"/>
        <v>8.3810200750734225</v>
      </c>
      <c r="V147" s="230">
        <f t="shared" si="45"/>
        <v>8.4010200750734221</v>
      </c>
      <c r="W147" s="40">
        <f t="shared" si="63"/>
        <v>-0.23317077872072645</v>
      </c>
      <c r="X147" s="40">
        <f t="shared" si="64"/>
        <v>2598.0372977654351</v>
      </c>
      <c r="Y147" s="40">
        <f t="shared" si="65"/>
        <v>159.36989481318332</v>
      </c>
      <c r="Z147" s="40">
        <f t="shared" si="66"/>
        <v>1273.8407094108622</v>
      </c>
      <c r="AA147" s="230">
        <f t="shared" si="46"/>
        <v>0.29733768291316398</v>
      </c>
      <c r="AB147" s="230">
        <f t="shared" si="67"/>
        <v>-0.33183902573205853</v>
      </c>
      <c r="AC147" s="40">
        <f t="shared" si="68"/>
        <v>0.34677026617703222</v>
      </c>
      <c r="AD147" s="40">
        <f t="shared" si="47"/>
        <v>0.11535014360077606</v>
      </c>
      <c r="AE147" s="40">
        <f t="shared" si="69"/>
        <v>-3.9452112877198468E-3</v>
      </c>
      <c r="AF147" s="40">
        <f t="shared" si="48"/>
        <v>738.67037711249111</v>
      </c>
      <c r="AG147" s="40">
        <f t="shared" si="49"/>
        <v>713.40720637120899</v>
      </c>
      <c r="AH147" s="40">
        <f t="shared" si="70"/>
        <v>8.4616907730364819</v>
      </c>
      <c r="AI147" s="40">
        <f t="shared" si="50"/>
        <v>271.88151911550085</v>
      </c>
      <c r="AJ147" s="40">
        <f t="shared" si="71"/>
        <v>6.8805998282026586</v>
      </c>
      <c r="AK147" s="8">
        <f t="shared" si="74"/>
        <v>27.883223546754305</v>
      </c>
      <c r="AL147" s="41">
        <f t="shared" si="75"/>
        <v>1.9437553678728861</v>
      </c>
      <c r="AZ147" s="8"/>
    </row>
    <row r="148" spans="1:52" x14ac:dyDescent="0.25">
      <c r="A148" s="39"/>
      <c r="B148" s="40">
        <f t="shared" si="51"/>
        <v>738.67037711249111</v>
      </c>
      <c r="C148" s="40">
        <f t="shared" si="51"/>
        <v>713.40720637120899</v>
      </c>
      <c r="D148" s="40">
        <f t="shared" si="51"/>
        <v>8.4616907730364819</v>
      </c>
      <c r="E148" s="40">
        <f t="shared" si="72"/>
        <v>16</v>
      </c>
      <c r="F148" s="40">
        <f t="shared" si="52"/>
        <v>16</v>
      </c>
      <c r="G148" s="40">
        <f t="shared" si="53"/>
        <v>2775.8934138439668</v>
      </c>
      <c r="H148" s="25">
        <f t="shared" si="73"/>
        <v>0.04</v>
      </c>
      <c r="I148" s="226">
        <f t="shared" si="54"/>
        <v>20.210536593025701</v>
      </c>
      <c r="J148" s="227">
        <f t="shared" si="76"/>
        <v>80</v>
      </c>
      <c r="K148" s="40">
        <f t="shared" si="55"/>
        <v>1</v>
      </c>
      <c r="L148" s="215">
        <f t="shared" si="56"/>
        <v>8.501690773036481</v>
      </c>
      <c r="M148" s="215">
        <f t="shared" si="42"/>
        <v>8.4816907730364814</v>
      </c>
      <c r="N148" s="40">
        <f t="shared" si="57"/>
        <v>0.24345815041866814</v>
      </c>
      <c r="O148" s="40">
        <f t="shared" si="58"/>
        <v>6.8461129500705447</v>
      </c>
      <c r="P148" s="228">
        <f t="shared" si="59"/>
        <v>161.92486384764044</v>
      </c>
      <c r="Q148" s="40">
        <f t="shared" si="60"/>
        <v>2675.9279430142856</v>
      </c>
      <c r="R148" s="40">
        <f t="shared" si="61"/>
        <v>1276.518401590122</v>
      </c>
      <c r="S148" s="215">
        <f t="shared" si="43"/>
        <v>0.30619865229861176</v>
      </c>
      <c r="T148" s="215">
        <f t="shared" si="44"/>
        <v>0.35090469516276063</v>
      </c>
      <c r="U148" s="230">
        <f t="shared" si="62"/>
        <v>8.4216907730364827</v>
      </c>
      <c r="V148" s="230">
        <f t="shared" si="45"/>
        <v>8.4416907730364823</v>
      </c>
      <c r="W148" s="40">
        <f t="shared" si="63"/>
        <v>-0.23427757246317071</v>
      </c>
      <c r="X148" s="40">
        <f t="shared" si="64"/>
        <v>2637.1203319479123</v>
      </c>
      <c r="Y148" s="40">
        <f t="shared" si="65"/>
        <v>160.40117668633559</v>
      </c>
      <c r="Z148" s="40">
        <f t="shared" si="66"/>
        <v>1274.9327977036987</v>
      </c>
      <c r="AA148" s="230">
        <f t="shared" si="46"/>
        <v>0.30213329955452972</v>
      </c>
      <c r="AB148" s="230">
        <f t="shared" si="67"/>
        <v>-0.33570533214097187</v>
      </c>
      <c r="AC148" s="40">
        <f t="shared" si="68"/>
        <v>0.35090469516276063</v>
      </c>
      <c r="AD148" s="40">
        <f t="shared" si="47"/>
        <v>0.11399106524193625</v>
      </c>
      <c r="AE148" s="40">
        <f t="shared" si="69"/>
        <v>-3.8960215978795453E-3</v>
      </c>
      <c r="AF148" s="40">
        <f t="shared" si="48"/>
        <v>738.562930567747</v>
      </c>
      <c r="AG148" s="40">
        <f t="shared" si="49"/>
        <v>713.05630167604625</v>
      </c>
      <c r="AH148" s="40">
        <f t="shared" si="70"/>
        <v>8.5023651646542202</v>
      </c>
      <c r="AI148" s="40">
        <f t="shared" si="50"/>
        <v>274.89199899167045</v>
      </c>
      <c r="AJ148" s="40">
        <f t="shared" si="71"/>
        <v>6.9569587168114557</v>
      </c>
      <c r="AK148" s="8">
        <f t="shared" si="74"/>
        <v>28.635395397970065</v>
      </c>
      <c r="AL148" s="41">
        <f t="shared" si="75"/>
        <v>1.9657467277922196</v>
      </c>
      <c r="AZ148" s="8"/>
    </row>
    <row r="149" spans="1:52" x14ac:dyDescent="0.25">
      <c r="A149" s="39"/>
      <c r="B149" s="40">
        <f t="shared" si="51"/>
        <v>738.562930567747</v>
      </c>
      <c r="C149" s="40">
        <f t="shared" si="51"/>
        <v>713.05630167604625</v>
      </c>
      <c r="D149" s="40">
        <f t="shared" si="51"/>
        <v>8.5023651646542202</v>
      </c>
      <c r="E149" s="40">
        <f t="shared" si="72"/>
        <v>16</v>
      </c>
      <c r="F149" s="40">
        <f t="shared" si="52"/>
        <v>16</v>
      </c>
      <c r="G149" s="40">
        <f t="shared" si="53"/>
        <v>2815.9266704385923</v>
      </c>
      <c r="H149" s="25">
        <f t="shared" si="73"/>
        <v>0.04</v>
      </c>
      <c r="I149" s="226">
        <f t="shared" si="54"/>
        <v>20.405303113360606</v>
      </c>
      <c r="J149" s="227">
        <f t="shared" si="76"/>
        <v>80</v>
      </c>
      <c r="K149" s="40">
        <f t="shared" si="55"/>
        <v>1</v>
      </c>
      <c r="L149" s="215">
        <f t="shared" si="56"/>
        <v>8.5423651646542194</v>
      </c>
      <c r="M149" s="215">
        <f t="shared" si="42"/>
        <v>8.5223651646542198</v>
      </c>
      <c r="N149" s="40">
        <f t="shared" si="57"/>
        <v>0.24464787688174283</v>
      </c>
      <c r="O149" s="40">
        <f t="shared" si="58"/>
        <v>6.8325460330208552</v>
      </c>
      <c r="P149" s="228">
        <f t="shared" si="59"/>
        <v>162.96034480034041</v>
      </c>
      <c r="Q149" s="40">
        <f t="shared" si="60"/>
        <v>2715.7669735189143</v>
      </c>
      <c r="R149" s="40">
        <f t="shared" si="61"/>
        <v>1277.5774122141572</v>
      </c>
      <c r="S149" s="215">
        <f t="shared" si="43"/>
        <v>0.31111626142197918</v>
      </c>
      <c r="T149" s="215">
        <f t="shared" si="44"/>
        <v>0.35513666992160353</v>
      </c>
      <c r="U149" s="230">
        <f t="shared" si="62"/>
        <v>8.4623651646542211</v>
      </c>
      <c r="V149" s="230">
        <f t="shared" si="45"/>
        <v>8.4823651646542206</v>
      </c>
      <c r="W149" s="40">
        <f t="shared" si="63"/>
        <v>-0.23538426764955744</v>
      </c>
      <c r="X149" s="40">
        <f t="shared" si="64"/>
        <v>2676.5853788494883</v>
      </c>
      <c r="Y149" s="40">
        <f t="shared" si="65"/>
        <v>161.43421526421534</v>
      </c>
      <c r="Z149" s="40">
        <f t="shared" si="66"/>
        <v>1276.0113994677911</v>
      </c>
      <c r="AA149" s="230">
        <f t="shared" si="46"/>
        <v>0.30700396228524285</v>
      </c>
      <c r="AB149" s="230">
        <f t="shared" si="67"/>
        <v>-0.3396617799226776</v>
      </c>
      <c r="AC149" s="40">
        <f t="shared" si="68"/>
        <v>0.35513666992160353</v>
      </c>
      <c r="AD149" s="40">
        <f t="shared" si="47"/>
        <v>0.11263269436194805</v>
      </c>
      <c r="AE149" s="40">
        <f t="shared" si="69"/>
        <v>-3.8478506987360281E-3</v>
      </c>
      <c r="AF149" s="40">
        <f t="shared" si="48"/>
        <v>738.45244177470715</v>
      </c>
      <c r="AG149" s="40">
        <f t="shared" si="49"/>
        <v>712.7011650061246</v>
      </c>
      <c r="AH149" s="40">
        <f t="shared" si="70"/>
        <v>8.5430432481086331</v>
      </c>
      <c r="AI149" s="40">
        <f t="shared" si="50"/>
        <v>277.97663493918509</v>
      </c>
      <c r="AJ149" s="40">
        <f t="shared" si="71"/>
        <v>7.034174448739007</v>
      </c>
      <c r="AK149" s="8">
        <f t="shared" si="74"/>
        <v>29.407028908100258</v>
      </c>
      <c r="AL149" s="41">
        <f t="shared" si="75"/>
        <v>1.9879848585873543</v>
      </c>
      <c r="AZ149" s="8"/>
    </row>
    <row r="150" spans="1:52" x14ac:dyDescent="0.25">
      <c r="A150" s="39"/>
      <c r="B150" s="40">
        <f t="shared" si="51"/>
        <v>738.45244177470715</v>
      </c>
      <c r="C150" s="40">
        <f t="shared" si="51"/>
        <v>712.7011650061246</v>
      </c>
      <c r="D150" s="40">
        <f t="shared" si="51"/>
        <v>8.5430432481086331</v>
      </c>
      <c r="E150" s="40">
        <f t="shared" si="72"/>
        <v>16</v>
      </c>
      <c r="F150" s="40">
        <f t="shared" si="52"/>
        <v>16</v>
      </c>
      <c r="G150" s="40">
        <f t="shared" si="53"/>
        <v>2856.3466721284676</v>
      </c>
      <c r="H150" s="25">
        <f t="shared" si="73"/>
        <v>0.04</v>
      </c>
      <c r="I150" s="226">
        <f t="shared" si="54"/>
        <v>20.601021414866047</v>
      </c>
      <c r="J150" s="227">
        <f t="shared" si="76"/>
        <v>80</v>
      </c>
      <c r="K150" s="40">
        <f t="shared" si="55"/>
        <v>1</v>
      </c>
      <c r="L150" s="215">
        <f t="shared" si="56"/>
        <v>8.5830432481086323</v>
      </c>
      <c r="M150" s="215">
        <f t="shared" si="42"/>
        <v>8.5630432481086327</v>
      </c>
      <c r="N150" s="40">
        <f t="shared" si="57"/>
        <v>0.24583791044069159</v>
      </c>
      <c r="O150" s="40">
        <f t="shared" si="58"/>
        <v>6.8185949814196904</v>
      </c>
      <c r="P150" s="228">
        <f t="shared" si="59"/>
        <v>163.99756999324526</v>
      </c>
      <c r="Q150" s="40">
        <f t="shared" si="60"/>
        <v>2755.9917695097815</v>
      </c>
      <c r="R150" s="40">
        <f t="shared" si="61"/>
        <v>1278.6235203998017</v>
      </c>
      <c r="S150" s="215">
        <f t="shared" si="43"/>
        <v>0.31611152702654099</v>
      </c>
      <c r="T150" s="215">
        <f t="shared" si="44"/>
        <v>0.35947076190920429</v>
      </c>
      <c r="U150" s="230">
        <f t="shared" si="62"/>
        <v>8.503043248108634</v>
      </c>
      <c r="V150" s="230">
        <f t="shared" si="45"/>
        <v>8.5230432481086336</v>
      </c>
      <c r="W150" s="40">
        <f t="shared" si="63"/>
        <v>-0.23649086417623977</v>
      </c>
      <c r="X150" s="40">
        <f t="shared" si="64"/>
        <v>2716.4343636616441</v>
      </c>
      <c r="Y150" s="40">
        <f t="shared" si="65"/>
        <v>162.46900563090981</v>
      </c>
      <c r="Z150" s="40">
        <f t="shared" si="66"/>
        <v>1277.0767533752794</v>
      </c>
      <c r="AA150" s="230">
        <f t="shared" si="46"/>
        <v>0.31195167492015796</v>
      </c>
      <c r="AB150" s="230">
        <f t="shared" si="67"/>
        <v>-0.34371257883491985</v>
      </c>
      <c r="AC150" s="40">
        <f t="shared" si="68"/>
        <v>0.35947076190920429</v>
      </c>
      <c r="AD150" s="40">
        <f t="shared" si="47"/>
        <v>0.11127469668897096</v>
      </c>
      <c r="AE150" s="40">
        <f t="shared" si="69"/>
        <v>-3.8006816399821972E-3</v>
      </c>
      <c r="AF150" s="40">
        <f t="shared" si="48"/>
        <v>738.33880892323862</v>
      </c>
      <c r="AG150" s="40">
        <f t="shared" si="49"/>
        <v>712.34169424421543</v>
      </c>
      <c r="AH150" s="40">
        <f t="shared" si="70"/>
        <v>8.5837250216115333</v>
      </c>
      <c r="AI150" s="40">
        <f t="shared" si="50"/>
        <v>281.13886235786163</v>
      </c>
      <c r="AJ150" s="40">
        <f t="shared" si="71"/>
        <v>7.1122685771717462</v>
      </c>
      <c r="AK150" s="8">
        <f t="shared" si="74"/>
        <v>30.198695328710524</v>
      </c>
      <c r="AL150" s="41">
        <f t="shared" si="75"/>
        <v>2.0104759675759833</v>
      </c>
      <c r="AZ150" s="8"/>
    </row>
    <row r="151" spans="1:52" x14ac:dyDescent="0.25">
      <c r="A151" s="39"/>
      <c r="B151" s="40">
        <f t="shared" si="51"/>
        <v>738.33880892323862</v>
      </c>
      <c r="C151" s="40">
        <f t="shared" si="51"/>
        <v>712.34169424421543</v>
      </c>
      <c r="D151" s="40">
        <f t="shared" si="51"/>
        <v>8.5837250216115333</v>
      </c>
      <c r="E151" s="40">
        <f t="shared" si="72"/>
        <v>16</v>
      </c>
      <c r="F151" s="40">
        <f t="shared" si="52"/>
        <v>16</v>
      </c>
      <c r="G151" s="40">
        <f t="shared" si="53"/>
        <v>2897.1553461054455</v>
      </c>
      <c r="H151" s="25">
        <f t="shared" si="73"/>
        <v>0.04</v>
      </c>
      <c r="I151" s="226">
        <f t="shared" si="54"/>
        <v>20.79769174321855</v>
      </c>
      <c r="J151" s="227">
        <f t="shared" si="76"/>
        <v>80</v>
      </c>
      <c r="K151" s="40">
        <f t="shared" si="55"/>
        <v>1</v>
      </c>
      <c r="L151" s="215">
        <f t="shared" si="56"/>
        <v>8.6237250216115324</v>
      </c>
      <c r="M151" s="215">
        <f t="shared" si="42"/>
        <v>8.6037250216115329</v>
      </c>
      <c r="N151" s="40">
        <f t="shared" si="57"/>
        <v>0.24702825109740445</v>
      </c>
      <c r="O151" s="40">
        <f t="shared" si="58"/>
        <v>6.8042469400409296</v>
      </c>
      <c r="P151" s="228">
        <f t="shared" si="59"/>
        <v>165.03653460979754</v>
      </c>
      <c r="Q151" s="40">
        <f t="shared" si="60"/>
        <v>2796.6042576143623</v>
      </c>
      <c r="R151" s="40">
        <f t="shared" si="61"/>
        <v>1279.6569513992577</v>
      </c>
      <c r="S151" s="215">
        <f t="shared" si="43"/>
        <v>0.32118657747004348</v>
      </c>
      <c r="T151" s="215">
        <f t="shared" si="44"/>
        <v>0.36391185397708153</v>
      </c>
      <c r="U151" s="230">
        <f t="shared" si="62"/>
        <v>8.5437250216115341</v>
      </c>
      <c r="V151" s="230">
        <f t="shared" si="45"/>
        <v>8.5637250216115337</v>
      </c>
      <c r="W151" s="40">
        <f t="shared" si="63"/>
        <v>-0.2375973619403382</v>
      </c>
      <c r="X151" s="40">
        <f t="shared" si="64"/>
        <v>2756.6692125401173</v>
      </c>
      <c r="Y151" s="40">
        <f t="shared" si="65"/>
        <v>163.50554291052995</v>
      </c>
      <c r="Z151" s="40">
        <f t="shared" si="66"/>
        <v>1278.1290925982362</v>
      </c>
      <c r="AA151" s="230">
        <f t="shared" si="46"/>
        <v>0.31697854600452791</v>
      </c>
      <c r="AB151" s="230">
        <f t="shared" si="67"/>
        <v>-0.34786222387373689</v>
      </c>
      <c r="AC151" s="40">
        <f t="shared" si="68"/>
        <v>0.36391185397708153</v>
      </c>
      <c r="AD151" s="40">
        <f t="shared" si="47"/>
        <v>0.10991672725923109</v>
      </c>
      <c r="AE151" s="40">
        <f t="shared" si="69"/>
        <v>-3.7544983800200668E-3</v>
      </c>
      <c r="AF151" s="40">
        <f t="shared" si="48"/>
        <v>738.22192532035899</v>
      </c>
      <c r="AG151" s="40">
        <f t="shared" si="49"/>
        <v>711.9777823902383</v>
      </c>
      <c r="AH151" s="40">
        <f t="shared" si="70"/>
        <v>8.6244104834041284</v>
      </c>
      <c r="AI151" s="40">
        <f t="shared" si="50"/>
        <v>284.38235230087048</v>
      </c>
      <c r="AJ151" s="40">
        <f t="shared" si="71"/>
        <v>7.1912636750330989</v>
      </c>
      <c r="AK151" s="8">
        <f t="shared" si="74"/>
        <v>31.010989914317182</v>
      </c>
      <c r="AL151" s="41">
        <f t="shared" si="75"/>
        <v>2.0332265557600531</v>
      </c>
      <c r="AZ151" s="8"/>
    </row>
    <row r="152" spans="1:52" x14ac:dyDescent="0.25">
      <c r="A152" s="39"/>
      <c r="B152" s="40">
        <f t="shared" si="51"/>
        <v>738.22192532035899</v>
      </c>
      <c r="C152" s="40">
        <f t="shared" si="51"/>
        <v>711.9777823902383</v>
      </c>
      <c r="D152" s="40">
        <f t="shared" si="51"/>
        <v>8.6244104834041284</v>
      </c>
      <c r="E152" s="40">
        <f t="shared" si="72"/>
        <v>16</v>
      </c>
      <c r="F152" s="40">
        <f t="shared" si="52"/>
        <v>16</v>
      </c>
      <c r="G152" s="40">
        <f t="shared" si="53"/>
        <v>2938.3546205261887</v>
      </c>
      <c r="H152" s="25">
        <f t="shared" si="73"/>
        <v>0.04</v>
      </c>
      <c r="I152" s="226">
        <f t="shared" si="54"/>
        <v>20.995314344096553</v>
      </c>
      <c r="J152" s="227">
        <f t="shared" si="76"/>
        <v>80</v>
      </c>
      <c r="K152" s="40">
        <f t="shared" si="55"/>
        <v>1</v>
      </c>
      <c r="L152" s="215">
        <f t="shared" si="56"/>
        <v>8.6644104834041276</v>
      </c>
      <c r="M152" s="215">
        <f t="shared" si="42"/>
        <v>8.644410483404128</v>
      </c>
      <c r="N152" s="40">
        <f t="shared" si="57"/>
        <v>0.2482188988546028</v>
      </c>
      <c r="O152" s="40">
        <f t="shared" si="58"/>
        <v>6.7894884371173285</v>
      </c>
      <c r="P152" s="228">
        <f t="shared" si="59"/>
        <v>166.07723387222032</v>
      </c>
      <c r="Q152" s="40">
        <f t="shared" si="60"/>
        <v>2837.6063654247741</v>
      </c>
      <c r="R152" s="40">
        <f t="shared" si="61"/>
        <v>1280.6779253441746</v>
      </c>
      <c r="S152" s="215">
        <f t="shared" si="43"/>
        <v>0.32634365471262089</v>
      </c>
      <c r="T152" s="215">
        <f t="shared" si="44"/>
        <v>0.36846516861459028</v>
      </c>
      <c r="U152" s="230">
        <f t="shared" si="62"/>
        <v>8.5844104834041293</v>
      </c>
      <c r="V152" s="230">
        <f t="shared" si="45"/>
        <v>8.6044104834041288</v>
      </c>
      <c r="W152" s="40">
        <f t="shared" si="63"/>
        <v>-0.23870376083986855</v>
      </c>
      <c r="X152" s="40">
        <f t="shared" si="64"/>
        <v>2797.2918526052804</v>
      </c>
      <c r="Y152" s="40">
        <f t="shared" si="65"/>
        <v>164.54382226670791</v>
      </c>
      <c r="Z152" s="40">
        <f t="shared" si="66"/>
        <v>1279.1686449647273</v>
      </c>
      <c r="AA152" s="230">
        <f t="shared" si="46"/>
        <v>0.32208679655248418</v>
      </c>
      <c r="AB152" s="230">
        <f t="shared" si="67"/>
        <v>-0.35211552102237381</v>
      </c>
      <c r="AC152" s="40">
        <f t="shared" si="68"/>
        <v>0.36846516861459028</v>
      </c>
      <c r="AD152" s="40">
        <f t="shared" si="47"/>
        <v>0.1085584294178956</v>
      </c>
      <c r="AE152" s="40">
        <f t="shared" si="69"/>
        <v>-3.7092857897940493E-3</v>
      </c>
      <c r="AF152" s="40">
        <f t="shared" si="48"/>
        <v>738.10167905059905</v>
      </c>
      <c r="AG152" s="40">
        <f t="shared" si="49"/>
        <v>711.60931722162377</v>
      </c>
      <c r="AH152" s="40">
        <f t="shared" si="70"/>
        <v>8.6650996317562967</v>
      </c>
      <c r="AI152" s="40">
        <f t="shared" si="50"/>
        <v>287.71103282315693</v>
      </c>
      <c r="AJ152" s="40">
        <f t="shared" si="71"/>
        <v>7.2711834063728649</v>
      </c>
      <c r="AK152" s="8">
        <f t="shared" si="74"/>
        <v>31.84453347119431</v>
      </c>
      <c r="AL152" s="41">
        <f t="shared" si="75"/>
        <v>2.0562434383859056</v>
      </c>
      <c r="AZ152" s="8"/>
    </row>
    <row r="153" spans="1:52" x14ac:dyDescent="0.25">
      <c r="A153" s="39"/>
      <c r="B153" s="40">
        <f t="shared" si="51"/>
        <v>738.10167905059905</v>
      </c>
      <c r="C153" s="40">
        <f t="shared" si="51"/>
        <v>711.60931722162377</v>
      </c>
      <c r="D153" s="40">
        <f t="shared" si="51"/>
        <v>8.6650996317562967</v>
      </c>
      <c r="E153" s="40">
        <f t="shared" si="72"/>
        <v>16</v>
      </c>
      <c r="F153" s="40">
        <f t="shared" si="52"/>
        <v>16</v>
      </c>
      <c r="G153" s="40">
        <f t="shared" si="53"/>
        <v>2979.946424512239</v>
      </c>
      <c r="H153" s="25">
        <f t="shared" si="73"/>
        <v>0.04</v>
      </c>
      <c r="I153" s="226">
        <f t="shared" si="54"/>
        <v>21.193889463180223</v>
      </c>
      <c r="J153" s="227">
        <f t="shared" si="76"/>
        <v>80</v>
      </c>
      <c r="K153" s="40">
        <f t="shared" si="55"/>
        <v>1</v>
      </c>
      <c r="L153" s="215">
        <f t="shared" si="56"/>
        <v>8.7050996317562959</v>
      </c>
      <c r="M153" s="215">
        <f t="shared" si="42"/>
        <v>8.6850996317562963</v>
      </c>
      <c r="N153" s="40">
        <f t="shared" si="57"/>
        <v>0.2494098537157825</v>
      </c>
      <c r="O153" s="40">
        <f t="shared" si="58"/>
        <v>6.7743053414556398</v>
      </c>
      <c r="P153" s="228">
        <f t="shared" si="59"/>
        <v>167.11966304102762</v>
      </c>
      <c r="Q153" s="40">
        <f t="shared" si="60"/>
        <v>2879.0000214978486</v>
      </c>
      <c r="R153" s="40">
        <f t="shared" si="61"/>
        <v>1281.686657388964</v>
      </c>
      <c r="S153" s="215">
        <f t="shared" si="43"/>
        <v>0.33158512287597963</v>
      </c>
      <c r="T153" s="215">
        <f t="shared" si="44"/>
        <v>0.37313629940272258</v>
      </c>
      <c r="U153" s="230">
        <f t="shared" si="62"/>
        <v>8.6250996317562976</v>
      </c>
      <c r="V153" s="230">
        <f t="shared" si="45"/>
        <v>8.6450996317562971</v>
      </c>
      <c r="W153" s="40">
        <f t="shared" si="63"/>
        <v>-0.23981006077357847</v>
      </c>
      <c r="X153" s="40">
        <f t="shared" si="64"/>
        <v>2838.304211942223</v>
      </c>
      <c r="Y153" s="40">
        <f t="shared" si="65"/>
        <v>165.58383890209419</v>
      </c>
      <c r="Z153" s="40">
        <f t="shared" si="66"/>
        <v>1280.1956331096098</v>
      </c>
      <c r="AA153" s="230">
        <f t="shared" si="46"/>
        <v>0.32727876851985016</v>
      </c>
      <c r="AB153" s="230">
        <f t="shared" si="67"/>
        <v>-0.35647761591519594</v>
      </c>
      <c r="AC153" s="40">
        <f t="shared" si="68"/>
        <v>0.37313629940272258</v>
      </c>
      <c r="AD153" s="40">
        <f t="shared" si="47"/>
        <v>0.10719943372978669</v>
      </c>
      <c r="AE153" s="40">
        <f t="shared" si="69"/>
        <v>-3.6650296600469856E-3</v>
      </c>
      <c r="AF153" s="40">
        <f t="shared" si="48"/>
        <v>737.97795260491216</v>
      </c>
      <c r="AG153" s="40">
        <f t="shared" si="49"/>
        <v>711.23618092222102</v>
      </c>
      <c r="AH153" s="40">
        <f t="shared" si="70"/>
        <v>8.7057924649662244</v>
      </c>
      <c r="AI153" s="40">
        <f t="shared" si="50"/>
        <v>291.12911276058003</v>
      </c>
      <c r="AJ153" s="40">
        <f t="shared" si="71"/>
        <v>7.3520526043619148</v>
      </c>
      <c r="AK153" s="8">
        <f t="shared" si="74"/>
        <v>32.699974044844048</v>
      </c>
      <c r="AL153" s="41">
        <f t="shared" si="75"/>
        <v>2.079533767406752</v>
      </c>
      <c r="AZ153" s="8"/>
    </row>
    <row r="154" spans="1:52" x14ac:dyDescent="0.25">
      <c r="A154" s="39"/>
      <c r="B154" s="40">
        <f t="shared" si="51"/>
        <v>737.97795260491216</v>
      </c>
      <c r="C154" s="40">
        <f t="shared" si="51"/>
        <v>711.23618092222102</v>
      </c>
      <c r="D154" s="40">
        <f t="shared" si="51"/>
        <v>8.7057924649662244</v>
      </c>
      <c r="E154" s="40">
        <f t="shared" si="72"/>
        <v>16</v>
      </c>
      <c r="F154" s="40">
        <f t="shared" si="52"/>
        <v>16</v>
      </c>
      <c r="G154" s="40">
        <f t="shared" si="53"/>
        <v>3021.9326881504562</v>
      </c>
      <c r="H154" s="25">
        <f t="shared" si="73"/>
        <v>0.04</v>
      </c>
      <c r="I154" s="226">
        <f t="shared" si="54"/>
        <v>21.393417346152912</v>
      </c>
      <c r="J154" s="227">
        <f t="shared" si="76"/>
        <v>80</v>
      </c>
      <c r="K154" s="40">
        <f t="shared" si="55"/>
        <v>1</v>
      </c>
      <c r="L154" s="215">
        <f t="shared" si="56"/>
        <v>8.7457924649662235</v>
      </c>
      <c r="M154" s="215">
        <f t="shared" si="42"/>
        <v>8.725792464966224</v>
      </c>
      <c r="N154" s="40">
        <f t="shared" si="57"/>
        <v>0.25060111568528498</v>
      </c>
      <c r="O154" s="40">
        <f t="shared" si="58"/>
        <v>6.7586828155802428</v>
      </c>
      <c r="P154" s="228">
        <f t="shared" si="59"/>
        <v>168.16381741455186</v>
      </c>
      <c r="Q154" s="40">
        <f t="shared" si="60"/>
        <v>2920.7871553555569</v>
      </c>
      <c r="R154" s="40">
        <f t="shared" si="61"/>
        <v>1282.6833578493658</v>
      </c>
      <c r="S154" s="215">
        <f t="shared" si="43"/>
        <v>0.33691347763176088</v>
      </c>
      <c r="T154" s="215">
        <f t="shared" si="44"/>
        <v>0.37793124612192902</v>
      </c>
      <c r="U154" s="230">
        <f t="shared" si="62"/>
        <v>8.6657924649662252</v>
      </c>
      <c r="V154" s="230">
        <f t="shared" si="45"/>
        <v>8.6857924649662248</v>
      </c>
      <c r="W154" s="40">
        <f t="shared" si="63"/>
        <v>-0.24091626164111091</v>
      </c>
      <c r="X154" s="40">
        <f t="shared" si="64"/>
        <v>2879.7082196011615</v>
      </c>
      <c r="Y154" s="40">
        <f t="shared" si="65"/>
        <v>166.62558805787305</v>
      </c>
      <c r="Z154" s="40">
        <f t="shared" si="66"/>
        <v>1281.2102746202861</v>
      </c>
      <c r="AA154" s="230">
        <f t="shared" si="46"/>
        <v>0.3325569340976649</v>
      </c>
      <c r="AB154" s="230">
        <f t="shared" si="67"/>
        <v>-0.36095402581703268</v>
      </c>
      <c r="AC154" s="40">
        <f t="shared" si="68"/>
        <v>0.37793124612192902</v>
      </c>
      <c r="AD154" s="40">
        <f t="shared" si="47"/>
        <v>0.10583935678897297</v>
      </c>
      <c r="AE154" s="40">
        <f t="shared" si="69"/>
        <v>-3.6217167122130156E-3</v>
      </c>
      <c r="AF154" s="40">
        <f t="shared" si="48"/>
        <v>737.85062247447547</v>
      </c>
      <c r="AG154" s="40">
        <f t="shared" si="49"/>
        <v>710.85824967609915</v>
      </c>
      <c r="AH154" s="40">
        <f t="shared" si="70"/>
        <v>8.7464889813597413</v>
      </c>
      <c r="AI154" s="40">
        <f t="shared" si="50"/>
        <v>294.64110827444915</v>
      </c>
      <c r="AJ154" s="40">
        <f t="shared" si="71"/>
        <v>7.4338973566603732</v>
      </c>
      <c r="AK154" s="8">
        <f t="shared" si="74"/>
        <v>33.577988761960817</v>
      </c>
      <c r="AL154" s="41">
        <f t="shared" si="75"/>
        <v>2.1031050560687081</v>
      </c>
      <c r="AZ154" s="8"/>
    </row>
    <row r="155" spans="1:52" x14ac:dyDescent="0.25">
      <c r="A155" s="39"/>
      <c r="B155" s="40">
        <f t="shared" si="51"/>
        <v>737.85062247447547</v>
      </c>
      <c r="C155" s="40">
        <f t="shared" si="51"/>
        <v>710.85824967609915</v>
      </c>
      <c r="D155" s="40">
        <f t="shared" si="51"/>
        <v>8.7464889813597413</v>
      </c>
      <c r="E155" s="40">
        <f t="shared" si="72"/>
        <v>16</v>
      </c>
      <c r="F155" s="40">
        <f t="shared" si="52"/>
        <v>16</v>
      </c>
      <c r="G155" s="40">
        <f t="shared" si="53"/>
        <v>3064.315342493102</v>
      </c>
      <c r="H155" s="25">
        <f t="shared" si="73"/>
        <v>0.04</v>
      </c>
      <c r="I155" s="226">
        <f t="shared" si="54"/>
        <v>21.593898238701058</v>
      </c>
      <c r="J155" s="227">
        <f t="shared" si="76"/>
        <v>80</v>
      </c>
      <c r="K155" s="40">
        <f t="shared" si="55"/>
        <v>1</v>
      </c>
      <c r="L155" s="215">
        <f t="shared" si="56"/>
        <v>8.7864889813597404</v>
      </c>
      <c r="M155" s="215">
        <f t="shared" si="42"/>
        <v>8.7664889813597409</v>
      </c>
      <c r="N155" s="40">
        <f t="shared" si="57"/>
        <v>0.25179268476826167</v>
      </c>
      <c r="O155" s="40">
        <f t="shared" si="58"/>
        <v>6.7426052644437693</v>
      </c>
      <c r="P155" s="228">
        <f t="shared" si="59"/>
        <v>169.2096923284715</v>
      </c>
      <c r="Q155" s="40">
        <f t="shared" si="60"/>
        <v>2962.9696974851126</v>
      </c>
      <c r="R155" s="40">
        <f t="shared" si="61"/>
        <v>1283.6682323364271</v>
      </c>
      <c r="S155" s="215">
        <f t="shared" si="43"/>
        <v>0.34233135651853952</v>
      </c>
      <c r="T155" s="215">
        <f t="shared" si="44"/>
        <v>0.38285645402730784</v>
      </c>
      <c r="U155" s="230">
        <f t="shared" si="62"/>
        <v>8.7064889813597421</v>
      </c>
      <c r="V155" s="230">
        <f t="shared" si="45"/>
        <v>8.7264889813597417</v>
      </c>
      <c r="W155" s="40">
        <f t="shared" si="63"/>
        <v>-0.24202236334279803</v>
      </c>
      <c r="X155" s="40">
        <f t="shared" si="64"/>
        <v>2921.5058055975501</v>
      </c>
      <c r="Y155" s="40">
        <f t="shared" si="65"/>
        <v>167.6690650132781</v>
      </c>
      <c r="Z155" s="40">
        <f t="shared" si="66"/>
        <v>1282.212782177596</v>
      </c>
      <c r="AA155" s="230">
        <f t="shared" si="46"/>
        <v>0.33792390592485611</v>
      </c>
      <c r="AB155" s="230">
        <f t="shared" si="67"/>
        <v>-0.36555067538102221</v>
      </c>
      <c r="AC155" s="40">
        <f t="shared" si="68"/>
        <v>0.38285645402730784</v>
      </c>
      <c r="AD155" s="40">
        <f t="shared" si="47"/>
        <v>0.10447779991491782</v>
      </c>
      <c r="AE155" s="40">
        <f t="shared" si="69"/>
        <v>-3.5793346127653302E-3</v>
      </c>
      <c r="AF155" s="40">
        <f t="shared" si="48"/>
        <v>737.7195587052164</v>
      </c>
      <c r="AG155" s="40">
        <f t="shared" si="49"/>
        <v>710.47539322207183</v>
      </c>
      <c r="AH155" s="40">
        <f t="shared" si="70"/>
        <v>8.787189179289971</v>
      </c>
      <c r="AI155" s="40">
        <f t="shared" si="50"/>
        <v>298.25187255001555</v>
      </c>
      <c r="AJ155" s="40">
        <f t="shared" si="71"/>
        <v>7.5167450990353775</v>
      </c>
      <c r="AK155" s="8">
        <f t="shared" si="74"/>
        <v>34.47928584492179</v>
      </c>
      <c r="AL155" s="41">
        <f t="shared" si="75"/>
        <v>2.1269652058727093</v>
      </c>
      <c r="AZ155" s="8"/>
    </row>
    <row r="156" spans="1:52" x14ac:dyDescent="0.25">
      <c r="A156" s="39"/>
      <c r="B156" s="40">
        <f t="shared" si="51"/>
        <v>737.7195587052164</v>
      </c>
      <c r="C156" s="40">
        <f t="shared" si="51"/>
        <v>710.47539322207183</v>
      </c>
      <c r="D156" s="40">
        <f t="shared" si="51"/>
        <v>8.787189179289971</v>
      </c>
      <c r="E156" s="40">
        <f t="shared" si="72"/>
        <v>16</v>
      </c>
      <c r="F156" s="40">
        <f t="shared" si="52"/>
        <v>16</v>
      </c>
      <c r="G156" s="40">
        <f t="shared" si="53"/>
        <v>3107.096319558269</v>
      </c>
      <c r="H156" s="25">
        <f t="shared" si="73"/>
        <v>0.04</v>
      </c>
      <c r="I156" s="226">
        <f t="shared" si="54"/>
        <v>21.795332386515657</v>
      </c>
      <c r="J156" s="227">
        <f t="shared" si="76"/>
        <v>80</v>
      </c>
      <c r="K156" s="40">
        <f t="shared" si="55"/>
        <v>1</v>
      </c>
      <c r="L156" s="215">
        <f t="shared" si="56"/>
        <v>8.8271891792899702</v>
      </c>
      <c r="M156" s="215">
        <f t="shared" si="42"/>
        <v>8.8071891792899706</v>
      </c>
      <c r="N156" s="40">
        <f t="shared" si="57"/>
        <v>0.25298456097057453</v>
      </c>
      <c r="O156" s="40">
        <f t="shared" si="58"/>
        <v>6.7260562791786578</v>
      </c>
      <c r="P156" s="228">
        <f t="shared" si="59"/>
        <v>170.25728315535397</v>
      </c>
      <c r="Q156" s="40">
        <f t="shared" si="60"/>
        <v>3005.5495793393907</v>
      </c>
      <c r="R156" s="40">
        <f t="shared" si="61"/>
        <v>1284.6414818860844</v>
      </c>
      <c r="S156" s="215">
        <f t="shared" si="43"/>
        <v>0.34784155030139496</v>
      </c>
      <c r="T156" s="215">
        <f t="shared" si="44"/>
        <v>0.38791885789027392</v>
      </c>
      <c r="U156" s="230">
        <f t="shared" si="62"/>
        <v>8.7471891792899719</v>
      </c>
      <c r="V156" s="230">
        <f t="shared" si="45"/>
        <v>8.7671891792899714</v>
      </c>
      <c r="W156" s="40">
        <f t="shared" si="63"/>
        <v>-0.24312836577978914</v>
      </c>
      <c r="X156" s="40">
        <f t="shared" si="64"/>
        <v>2963.6989009124982</v>
      </c>
      <c r="Y156" s="40">
        <f t="shared" si="65"/>
        <v>168.7142650851232</v>
      </c>
      <c r="Z156" s="40">
        <f t="shared" si="66"/>
        <v>1283.2033636920512</v>
      </c>
      <c r="AA156" s="230">
        <f t="shared" si="46"/>
        <v>0.34338244833281983</v>
      </c>
      <c r="AB156" s="230">
        <f t="shared" si="67"/>
        <v>-0.37027393672690562</v>
      </c>
      <c r="AC156" s="40">
        <f t="shared" si="68"/>
        <v>0.38791885789027392</v>
      </c>
      <c r="AD156" s="40">
        <f t="shared" si="47"/>
        <v>0.10311434772092037</v>
      </c>
      <c r="AE156" s="40">
        <f t="shared" si="69"/>
        <v>-3.5378719917880212E-3</v>
      </c>
      <c r="AF156" s="40">
        <f t="shared" si="48"/>
        <v>737.58462440829669</v>
      </c>
      <c r="AG156" s="40">
        <f t="shared" si="49"/>
        <v>710.0874743641815</v>
      </c>
      <c r="AH156" s="40">
        <f t="shared" si="70"/>
        <v>8.8278930571366949</v>
      </c>
      <c r="AI156" s="40">
        <f t="shared" si="50"/>
        <v>301.96662910241645</v>
      </c>
      <c r="AJ156" s="40">
        <f t="shared" si="71"/>
        <v>7.6006247182304936</v>
      </c>
      <c r="AK156" s="8">
        <f t="shared" si="74"/>
        <v>35.404606819401252</v>
      </c>
      <c r="AL156" s="41">
        <f t="shared" si="75"/>
        <v>2.1511225362009028</v>
      </c>
      <c r="AZ156" s="8"/>
    </row>
    <row r="157" spans="1:52" x14ac:dyDescent="0.25">
      <c r="A157" s="39"/>
      <c r="B157" s="40">
        <f t="shared" si="51"/>
        <v>737.58462440829669</v>
      </c>
      <c r="C157" s="40">
        <f t="shared" si="51"/>
        <v>710.0874743641815</v>
      </c>
      <c r="D157" s="40">
        <f t="shared" si="51"/>
        <v>8.8278930571366949</v>
      </c>
      <c r="E157" s="40">
        <f t="shared" si="72"/>
        <v>16</v>
      </c>
      <c r="F157" s="40">
        <f t="shared" si="52"/>
        <v>16</v>
      </c>
      <c r="G157" s="40">
        <f t="shared" si="53"/>
        <v>3150.2775523299997</v>
      </c>
      <c r="H157" s="25">
        <f t="shared" si="73"/>
        <v>0.04</v>
      </c>
      <c r="I157" s="226">
        <f t="shared" si="54"/>
        <v>21.997720035292151</v>
      </c>
      <c r="J157" s="227">
        <f t="shared" si="76"/>
        <v>80</v>
      </c>
      <c r="K157" s="40">
        <f t="shared" si="55"/>
        <v>1</v>
      </c>
      <c r="L157" s="215">
        <f t="shared" si="56"/>
        <v>8.8678930571366941</v>
      </c>
      <c r="M157" s="215">
        <f t="shared" si="42"/>
        <v>8.8478930571366945</v>
      </c>
      <c r="N157" s="40">
        <f t="shared" si="57"/>
        <v>0.25417674429883164</v>
      </c>
      <c r="O157" s="40">
        <f t="shared" si="58"/>
        <v>6.7090185752875957</v>
      </c>
      <c r="P157" s="228">
        <f t="shared" si="59"/>
        <v>171.30658530419922</v>
      </c>
      <c r="Q157" s="40">
        <f t="shared" si="60"/>
        <v>3048.5287333370411</v>
      </c>
      <c r="R157" s="40">
        <f t="shared" si="61"/>
        <v>1285.6033030845053</v>
      </c>
      <c r="S157" s="215">
        <f t="shared" si="43"/>
        <v>0.35344701550464586</v>
      </c>
      <c r="T157" s="215">
        <f t="shared" si="44"/>
        <v>0.39312593150771857</v>
      </c>
      <c r="U157" s="230">
        <f t="shared" si="62"/>
        <v>8.7878930571366958</v>
      </c>
      <c r="V157" s="230">
        <f t="shared" si="45"/>
        <v>8.8078930571366953</v>
      </c>
      <c r="W157" s="40">
        <f t="shared" si="63"/>
        <v>-0.24423426885397248</v>
      </c>
      <c r="X157" s="40">
        <f t="shared" si="64"/>
        <v>3006.2894374928801</v>
      </c>
      <c r="Y157" s="40">
        <f t="shared" si="65"/>
        <v>169.76118362733445</v>
      </c>
      <c r="Z157" s="40">
        <f t="shared" si="66"/>
        <v>1284.182222435569</v>
      </c>
      <c r="AA157" s="230">
        <f t="shared" si="46"/>
        <v>0.34893548975115513</v>
      </c>
      <c r="AB157" s="230">
        <f t="shared" si="67"/>
        <v>-0.37513067447129494</v>
      </c>
      <c r="AC157" s="40">
        <f t="shared" si="68"/>
        <v>0.39312593150771857</v>
      </c>
      <c r="AD157" s="40">
        <f t="shared" si="47"/>
        <v>0.10174856653844176</v>
      </c>
      <c r="AE157" s="40">
        <f t="shared" si="69"/>
        <v>-3.4973184662849309E-3</v>
      </c>
      <c r="AF157" s="40">
        <f t="shared" si="48"/>
        <v>737.44567522108775</v>
      </c>
      <c r="AG157" s="40">
        <f t="shared" si="49"/>
        <v>709.69434843267379</v>
      </c>
      <c r="AH157" s="40">
        <f t="shared" si="70"/>
        <v>8.8686006133058939</v>
      </c>
      <c r="AI157" s="40">
        <f t="shared" si="50"/>
        <v>305.7910092207328</v>
      </c>
      <c r="AJ157" s="40">
        <f t="shared" si="71"/>
        <v>7.6855666652362524</v>
      </c>
      <c r="AK157" s="8">
        <f t="shared" si="74"/>
        <v>36.354728938705001</v>
      </c>
      <c r="AL157" s="41">
        <f t="shared" si="75"/>
        <v>2.1755858169385616</v>
      </c>
      <c r="AZ157" s="8"/>
    </row>
    <row r="158" spans="1:52" x14ac:dyDescent="0.25">
      <c r="A158" s="39"/>
      <c r="B158" s="40">
        <f t="shared" ref="B158:D189" si="77">AF157</f>
        <v>737.44567522108775</v>
      </c>
      <c r="C158" s="40">
        <f t="shared" si="77"/>
        <v>709.69434843267379</v>
      </c>
      <c r="D158" s="40">
        <f t="shared" si="77"/>
        <v>8.8686006133058939</v>
      </c>
      <c r="E158" s="40">
        <f t="shared" si="72"/>
        <v>16</v>
      </c>
      <c r="F158" s="40">
        <f t="shared" si="52"/>
        <v>16</v>
      </c>
      <c r="G158" s="40">
        <f t="shared" si="53"/>
        <v>3193.8609747585515</v>
      </c>
      <c r="H158" s="25">
        <f t="shared" si="73"/>
        <v>0.04</v>
      </c>
      <c r="I158" s="226">
        <f t="shared" si="54"/>
        <v>22.201061430731173</v>
      </c>
      <c r="J158" s="227">
        <f t="shared" si="76"/>
        <v>80</v>
      </c>
      <c r="K158" s="40">
        <f t="shared" si="55"/>
        <v>1</v>
      </c>
      <c r="L158" s="215">
        <f t="shared" si="56"/>
        <v>8.908600613305893</v>
      </c>
      <c r="M158" s="215">
        <f t="shared" si="42"/>
        <v>8.8886006133058935</v>
      </c>
      <c r="N158" s="40">
        <f t="shared" si="57"/>
        <v>0.2553692347604084</v>
      </c>
      <c r="O158" s="40">
        <f t="shared" si="58"/>
        <v>6.69147392458268</v>
      </c>
      <c r="P158" s="228">
        <f t="shared" si="59"/>
        <v>172.35759421999487</v>
      </c>
      <c r="Q158" s="40">
        <f t="shared" si="60"/>
        <v>3091.9090928627716</v>
      </c>
      <c r="R158" s="40">
        <f t="shared" si="61"/>
        <v>1286.5538881893565</v>
      </c>
      <c r="S158" s="215">
        <f t="shared" si="43"/>
        <v>0.35915088826812869</v>
      </c>
      <c r="T158" s="215">
        <f t="shared" si="44"/>
        <v>0.39848574350096605</v>
      </c>
      <c r="U158" s="230">
        <f t="shared" si="62"/>
        <v>8.8286006133058947</v>
      </c>
      <c r="V158" s="230">
        <f t="shared" si="45"/>
        <v>8.8486006133058943</v>
      </c>
      <c r="W158" s="40">
        <f t="shared" si="63"/>
        <v>-0.2453400724679824</v>
      </c>
      <c r="X158" s="40">
        <f t="shared" si="64"/>
        <v>3049.279348251619</v>
      </c>
      <c r="Y158" s="40">
        <f t="shared" si="65"/>
        <v>170.80981603049435</v>
      </c>
      <c r="Z158" s="40">
        <f t="shared" si="66"/>
        <v>1285.1495571688963</v>
      </c>
      <c r="AA158" s="230">
        <f t="shared" si="46"/>
        <v>0.35458613642338177</v>
      </c>
      <c r="AB158" s="230">
        <f t="shared" si="67"/>
        <v>-0.38012829645215335</v>
      </c>
      <c r="AC158" s="40">
        <f t="shared" ref="AC158:AC189" si="78">delta_z(N158,S158,H158,AE157,AB158)</f>
        <v>0.39848574350096605</v>
      </c>
      <c r="AD158" s="40">
        <f t="shared" si="47"/>
        <v>0.10038000267857269</v>
      </c>
      <c r="AE158" s="40">
        <f t="shared" si="69"/>
        <v>-3.4576646683591519E-3</v>
      </c>
      <c r="AF158" s="40">
        <f t="shared" si="48"/>
        <v>737.30255871234715</v>
      </c>
      <c r="AG158" s="40">
        <f t="shared" si="49"/>
        <v>709.29586268917285</v>
      </c>
      <c r="AH158" s="40">
        <f t="shared" si="70"/>
        <v>8.9093118462293361</v>
      </c>
      <c r="AI158" s="40">
        <f t="shared" si="50"/>
        <v>309.73109417264959</v>
      </c>
      <c r="AJ158" s="40">
        <f t="shared" si="71"/>
        <v>7.7716030802842102</v>
      </c>
      <c r="AK158" s="8">
        <f t="shared" si="74"/>
        <v>37.330467851935708</v>
      </c>
      <c r="AL158" s="41">
        <f t="shared" si="75"/>
        <v>2.2003643044723735</v>
      </c>
      <c r="AZ158" s="8"/>
    </row>
    <row r="159" spans="1:52" x14ac:dyDescent="0.25">
      <c r="A159" s="39"/>
      <c r="B159" s="40">
        <f t="shared" si="77"/>
        <v>737.30255871234715</v>
      </c>
      <c r="C159" s="40">
        <f t="shared" si="77"/>
        <v>709.29586268917285</v>
      </c>
      <c r="D159" s="40">
        <f t="shared" si="77"/>
        <v>8.9093118462293361</v>
      </c>
      <c r="E159" s="40">
        <f t="shared" si="72"/>
        <v>16</v>
      </c>
      <c r="F159" s="40">
        <f t="shared" si="52"/>
        <v>16</v>
      </c>
      <c r="G159" s="40">
        <f t="shared" si="53"/>
        <v>3237.8485217607536</v>
      </c>
      <c r="H159" s="25">
        <f t="shared" ref="H159:H190" si="79">dv(S158)</f>
        <v>0.04</v>
      </c>
      <c r="I159" s="226">
        <f t="shared" si="54"/>
        <v>22.405356818539442</v>
      </c>
      <c r="J159" s="227">
        <f t="shared" si="76"/>
        <v>80</v>
      </c>
      <c r="K159" s="40">
        <f t="shared" si="55"/>
        <v>1</v>
      </c>
      <c r="L159" s="215">
        <f t="shared" si="56"/>
        <v>8.9493118462293353</v>
      </c>
      <c r="M159" s="215">
        <f t="shared" si="42"/>
        <v>8.9293118462293357</v>
      </c>
      <c r="N159" s="40">
        <f t="shared" si="57"/>
        <v>0.25656203236343345</v>
      </c>
      <c r="O159" s="40">
        <f t="shared" si="58"/>
        <v>6.6734030800790336</v>
      </c>
      <c r="P159" s="228">
        <f t="shared" si="59"/>
        <v>173.41030538327971</v>
      </c>
      <c r="Q159" s="40">
        <f t="shared" si="60"/>
        <v>3135.6925922676742</v>
      </c>
      <c r="R159" s="40">
        <f t="shared" si="61"/>
        <v>1287.4934252471503</v>
      </c>
      <c r="S159" s="215">
        <f t="shared" si="43"/>
        <v>0.36495649970052152</v>
      </c>
      <c r="T159" s="215">
        <f t="shared" si="44"/>
        <v>0.40400702037331621</v>
      </c>
      <c r="U159" s="230">
        <f t="shared" si="62"/>
        <v>8.869311846229337</v>
      </c>
      <c r="V159" s="230">
        <f t="shared" si="45"/>
        <v>8.8893118462293366</v>
      </c>
      <c r="W159" s="40">
        <f t="shared" si="63"/>
        <v>-0.24644577652517796</v>
      </c>
      <c r="X159" s="40">
        <f t="shared" si="64"/>
        <v>3092.670567068008</v>
      </c>
      <c r="Y159" s="40">
        <f t="shared" si="65"/>
        <v>171.86015772139362</v>
      </c>
      <c r="Z159" s="40">
        <f t="shared" si="66"/>
        <v>1286.1055622648773</v>
      </c>
      <c r="AA159" s="230">
        <f t="shared" si="46"/>
        <v>0.36033768760434959</v>
      </c>
      <c r="AB159" s="230">
        <f t="shared" si="67"/>
        <v>-0.38527481102051209</v>
      </c>
      <c r="AC159" s="40">
        <f t="shared" si="78"/>
        <v>0.40400702037331621</v>
      </c>
      <c r="AD159" s="40">
        <f t="shared" si="47"/>
        <v>9.9008180508939281E-2</v>
      </c>
      <c r="AE159" s="40">
        <f t="shared" si="69"/>
        <v>-3.4189022789701353E-3</v>
      </c>
      <c r="AF159" s="40">
        <f t="shared" si="48"/>
        <v>737.1551137243373</v>
      </c>
      <c r="AG159" s="40">
        <f t="shared" si="49"/>
        <v>708.89185566879951</v>
      </c>
      <c r="AH159" s="40">
        <f t="shared" si="70"/>
        <v>8.9500267543640888</v>
      </c>
      <c r="AI159" s="40">
        <f t="shared" si="50"/>
        <v>313.7934629031306</v>
      </c>
      <c r="AJ159" s="40">
        <f t="shared" si="71"/>
        <v>7.8587679310906351</v>
      </c>
      <c r="AK159" s="8">
        <f t="shared" si="74"/>
        <v>38.332680547236365</v>
      </c>
      <c r="AL159" s="41">
        <f t="shared" si="75"/>
        <v>2.2254677815046238</v>
      </c>
      <c r="AZ159" s="8"/>
    </row>
    <row r="160" spans="1:52" x14ac:dyDescent="0.25">
      <c r="A160" s="39"/>
      <c r="B160" s="40">
        <f t="shared" si="77"/>
        <v>737.1551137243373</v>
      </c>
      <c r="C160" s="40">
        <f t="shared" si="77"/>
        <v>708.89185566879951</v>
      </c>
      <c r="D160" s="40">
        <f t="shared" si="77"/>
        <v>8.9500267543640888</v>
      </c>
      <c r="E160" s="40">
        <f t="shared" si="72"/>
        <v>16</v>
      </c>
      <c r="F160" s="40">
        <f t="shared" si="52"/>
        <v>16</v>
      </c>
      <c r="G160" s="40">
        <f t="shared" si="53"/>
        <v>3282.2421292202121</v>
      </c>
      <c r="H160" s="25">
        <f t="shared" si="79"/>
        <v>0.04</v>
      </c>
      <c r="I160" s="226">
        <f t="shared" si="54"/>
        <v>22.610606444430232</v>
      </c>
      <c r="J160" s="227">
        <f t="shared" si="76"/>
        <v>80</v>
      </c>
      <c r="K160" s="40">
        <f t="shared" si="55"/>
        <v>1</v>
      </c>
      <c r="L160" s="215">
        <f t="shared" si="56"/>
        <v>8.9900267543640879</v>
      </c>
      <c r="M160" s="215">
        <f t="shared" si="42"/>
        <v>8.9700267543640884</v>
      </c>
      <c r="N160" s="40">
        <f t="shared" si="57"/>
        <v>0.25775513711674591</v>
      </c>
      <c r="O160" s="40">
        <f t="shared" si="58"/>
        <v>6.6547856929263229</v>
      </c>
      <c r="P160" s="228">
        <f t="shared" si="59"/>
        <v>174.46471430971241</v>
      </c>
      <c r="Q160" s="40">
        <f t="shared" si="60"/>
        <v>3179.881166869457</v>
      </c>
      <c r="R160" s="40">
        <f t="shared" si="61"/>
        <v>1288.4220982068152</v>
      </c>
      <c r="S160" s="215">
        <f t="shared" si="43"/>
        <v>0.37086739293058579</v>
      </c>
      <c r="T160" s="215">
        <f t="shared" si="44"/>
        <v>0.40969921797155712</v>
      </c>
      <c r="U160" s="230">
        <f t="shared" si="62"/>
        <v>8.9100267543640896</v>
      </c>
      <c r="V160" s="230">
        <f t="shared" si="45"/>
        <v>8.9300267543640892</v>
      </c>
      <c r="W160" s="40">
        <f t="shared" si="63"/>
        <v>-0.24755138092959328</v>
      </c>
      <c r="X160" s="40">
        <f t="shared" si="64"/>
        <v>3136.4650287879463</v>
      </c>
      <c r="Y160" s="40">
        <f t="shared" si="65"/>
        <v>172.91220416258963</v>
      </c>
      <c r="Z160" s="40">
        <f t="shared" si="66"/>
        <v>1287.0504278277226</v>
      </c>
      <c r="AA160" s="230">
        <f t="shared" si="46"/>
        <v>0.36619365243813978</v>
      </c>
      <c r="AB160" s="230">
        <f t="shared" si="67"/>
        <v>-0.39057889193107515</v>
      </c>
      <c r="AC160" s="40">
        <f t="shared" si="78"/>
        <v>0.40969921797155712</v>
      </c>
      <c r="AD160" s="40">
        <f t="shared" si="47"/>
        <v>9.7632600320894325E-2</v>
      </c>
      <c r="AE160" s="40">
        <f t="shared" si="69"/>
        <v>-3.3810240679559428E-3</v>
      </c>
      <c r="AF160" s="40">
        <f t="shared" si="48"/>
        <v>737.00316964348247</v>
      </c>
      <c r="AG160" s="40">
        <f t="shared" si="49"/>
        <v>708.48215645082792</v>
      </c>
      <c r="AH160" s="40">
        <f t="shared" si="70"/>
        <v>8.9907453361919973</v>
      </c>
      <c r="AI160" s="40">
        <f t="shared" si="50"/>
        <v>317.98524609424459</v>
      </c>
      <c r="AJ160" s="40">
        <f t="shared" si="71"/>
        <v>7.9470971661168139</v>
      </c>
      <c r="AK160" s="8">
        <f t="shared" si="74"/>
        <v>39.362268606244342</v>
      </c>
      <c r="AL160" s="41">
        <f t="shared" si="75"/>
        <v>2.2509066011921632</v>
      </c>
      <c r="AZ160" s="8"/>
    </row>
    <row r="161" spans="1:52" x14ac:dyDescent="0.25">
      <c r="A161" s="39"/>
      <c r="B161" s="40">
        <f t="shared" si="77"/>
        <v>737.00316964348247</v>
      </c>
      <c r="C161" s="40">
        <f t="shared" si="77"/>
        <v>708.48215645082792</v>
      </c>
      <c r="D161" s="40">
        <f t="shared" si="77"/>
        <v>8.9907453361919973</v>
      </c>
      <c r="E161" s="40">
        <f t="shared" si="72"/>
        <v>16</v>
      </c>
      <c r="F161" s="40">
        <f t="shared" si="52"/>
        <v>16</v>
      </c>
      <c r="G161" s="40">
        <f t="shared" si="53"/>
        <v>3327.0437339875098</v>
      </c>
      <c r="H161" s="25">
        <f t="shared" si="79"/>
        <v>0.04</v>
      </c>
      <c r="I161" s="226">
        <f t="shared" si="54"/>
        <v>22.816810554123641</v>
      </c>
      <c r="J161" s="227">
        <f t="shared" si="76"/>
        <v>80</v>
      </c>
      <c r="K161" s="40">
        <f t="shared" si="55"/>
        <v>1</v>
      </c>
      <c r="L161" s="215">
        <f t="shared" si="56"/>
        <v>9.0307453361919965</v>
      </c>
      <c r="M161" s="215">
        <f t="shared" si="42"/>
        <v>9.0107453361919969</v>
      </c>
      <c r="N161" s="40">
        <f t="shared" si="57"/>
        <v>0.25894854902978892</v>
      </c>
      <c r="O161" s="40">
        <f t="shared" si="58"/>
        <v>6.6356002203170528</v>
      </c>
      <c r="P161" s="228">
        <f t="shared" si="59"/>
        <v>175.52081654964593</v>
      </c>
      <c r="Q161" s="40">
        <f t="shared" si="60"/>
        <v>3224.4767529526312</v>
      </c>
      <c r="R161" s="40">
        <f t="shared" si="61"/>
        <v>1289.3400870296273</v>
      </c>
      <c r="S161" s="215">
        <f t="shared" si="43"/>
        <v>0.37688734208968255</v>
      </c>
      <c r="T161" s="215">
        <f t="shared" si="44"/>
        <v>0.4155726027107261</v>
      </c>
      <c r="U161" s="230">
        <f t="shared" si="62"/>
        <v>8.9507453361919982</v>
      </c>
      <c r="V161" s="230">
        <f t="shared" si="45"/>
        <v>8.9707453361919978</v>
      </c>
      <c r="W161" s="40">
        <f t="shared" si="63"/>
        <v>-0.24865688558606536</v>
      </c>
      <c r="X161" s="40">
        <f t="shared" si="64"/>
        <v>3180.6646692241234</v>
      </c>
      <c r="Y161" s="40">
        <f t="shared" si="65"/>
        <v>173.96595085196958</v>
      </c>
      <c r="Z161" s="40">
        <f t="shared" si="66"/>
        <v>1287.9843398084301</v>
      </c>
      <c r="AA161" s="230">
        <f t="shared" si="46"/>
        <v>0.37215776874739781</v>
      </c>
      <c r="AB161" s="230">
        <f t="shared" si="67"/>
        <v>-0.39604995205558619</v>
      </c>
      <c r="AC161" s="40">
        <f t="shared" si="78"/>
        <v>0.4155726027107261</v>
      </c>
      <c r="AD161" s="40">
        <f t="shared" si="47"/>
        <v>9.625273595777295E-2</v>
      </c>
      <c r="AE161" s="40">
        <f t="shared" si="69"/>
        <v>-3.3440239410588114E-3</v>
      </c>
      <c r="AF161" s="40">
        <f t="shared" si="48"/>
        <v>736.84654558980151</v>
      </c>
      <c r="AG161" s="40">
        <f t="shared" si="49"/>
        <v>708.06658384811715</v>
      </c>
      <c r="AH161" s="40">
        <f t="shared" si="70"/>
        <v>9.0314675902193269</v>
      </c>
      <c r="AI161" s="40">
        <f t="shared" si="50"/>
        <v>322.31418761524696</v>
      </c>
      <c r="AJ161" s="40">
        <f t="shared" si="71"/>
        <v>8.0366288848988265</v>
      </c>
      <c r="AK161" s="8">
        <f t="shared" si="74"/>
        <v>40.420181811680493</v>
      </c>
      <c r="AL161" s="41">
        <f t="shared" si="75"/>
        <v>2.276691736201383</v>
      </c>
      <c r="AZ161" s="8"/>
    </row>
    <row r="162" spans="1:52" x14ac:dyDescent="0.25">
      <c r="A162" s="39"/>
      <c r="B162" s="40">
        <f t="shared" si="77"/>
        <v>736.84654558980151</v>
      </c>
      <c r="C162" s="40">
        <f t="shared" si="77"/>
        <v>708.06658384811715</v>
      </c>
      <c r="D162" s="40">
        <f t="shared" si="77"/>
        <v>9.0314675902193269</v>
      </c>
      <c r="E162" s="40">
        <f t="shared" si="72"/>
        <v>16</v>
      </c>
      <c r="F162" s="40">
        <f t="shared" si="52"/>
        <v>16</v>
      </c>
      <c r="G162" s="40">
        <f t="shared" si="53"/>
        <v>3372.2552738805625</v>
      </c>
      <c r="H162" s="25">
        <f t="shared" si="79"/>
        <v>0.04</v>
      </c>
      <c r="I162" s="226">
        <f t="shared" si="54"/>
        <v>23.023969393347489</v>
      </c>
      <c r="J162" s="227">
        <f t="shared" si="76"/>
        <v>80</v>
      </c>
      <c r="K162" s="40">
        <f t="shared" si="55"/>
        <v>1</v>
      </c>
      <c r="L162" s="215">
        <f t="shared" si="56"/>
        <v>9.071467590219326</v>
      </c>
      <c r="M162" s="215">
        <f t="shared" si="42"/>
        <v>9.0514675902193265</v>
      </c>
      <c r="N162" s="40">
        <f t="shared" si="57"/>
        <v>0.26014226811282981</v>
      </c>
      <c r="O162" s="40">
        <f t="shared" si="58"/>
        <v>6.6158238231389372</v>
      </c>
      <c r="P162" s="228">
        <f t="shared" si="59"/>
        <v>176.57860768771317</v>
      </c>
      <c r="Q162" s="40">
        <f t="shared" si="60"/>
        <v>3269.4812877688687</v>
      </c>
      <c r="R162" s="40">
        <f t="shared" si="61"/>
        <v>1290.2475677956477</v>
      </c>
      <c r="S162" s="215">
        <f t="shared" si="43"/>
        <v>0.38302037349757623</v>
      </c>
      <c r="T162" s="215">
        <f t="shared" si="44"/>
        <v>0.42163834418251711</v>
      </c>
      <c r="U162" s="230">
        <f t="shared" si="62"/>
        <v>8.9914675902193277</v>
      </c>
      <c r="V162" s="230">
        <f t="shared" si="45"/>
        <v>9.0114675902193273</v>
      </c>
      <c r="W162" s="40">
        <f t="shared" si="63"/>
        <v>-0.24976229039999964</v>
      </c>
      <c r="X162" s="40">
        <f t="shared" si="64"/>
        <v>3225.2714251563716</v>
      </c>
      <c r="Y162" s="40">
        <f t="shared" si="65"/>
        <v>175.02139332232636</v>
      </c>
      <c r="Z162" s="40">
        <f t="shared" si="66"/>
        <v>1288.9074801165036</v>
      </c>
      <c r="AA162" s="230">
        <f t="shared" si="46"/>
        <v>0.37823402400329986</v>
      </c>
      <c r="AB162" s="230">
        <f t="shared" si="67"/>
        <v>-0.40169822737506178</v>
      </c>
      <c r="AC162" s="40">
        <f t="shared" si="78"/>
        <v>0.42163834418251711</v>
      </c>
      <c r="AD162" s="40">
        <f t="shared" si="47"/>
        <v>9.4868032169970196E-2</v>
      </c>
      <c r="AE162" s="40">
        <f t="shared" si="69"/>
        <v>-3.3078969952344038E-3</v>
      </c>
      <c r="AF162" s="40">
        <f t="shared" si="48"/>
        <v>736.68504951373177</v>
      </c>
      <c r="AG162" s="40">
        <f t="shared" si="49"/>
        <v>707.64494550393465</v>
      </c>
      <c r="AH162" s="40">
        <f t="shared" si="70"/>
        <v>9.0721935149762754</v>
      </c>
      <c r="AI162" s="40">
        <f t="shared" si="50"/>
        <v>326.78871458977022</v>
      </c>
      <c r="AJ162" s="40">
        <f t="shared" si="71"/>
        <v>8.1274035278404302</v>
      </c>
      <c r="AK162" s="8">
        <f t="shared" si="74"/>
        <v>41.507422156894222</v>
      </c>
      <c r="AL162" s="41">
        <f t="shared" si="75"/>
        <v>2.3028348333685646</v>
      </c>
      <c r="AZ162" s="8"/>
    </row>
    <row r="163" spans="1:52" x14ac:dyDescent="0.25">
      <c r="A163" s="39"/>
      <c r="B163" s="40">
        <f t="shared" si="77"/>
        <v>736.68504951373177</v>
      </c>
      <c r="C163" s="40">
        <f t="shared" si="77"/>
        <v>707.64494550393465</v>
      </c>
      <c r="D163" s="40">
        <f t="shared" si="77"/>
        <v>9.0721935149762754</v>
      </c>
      <c r="E163" s="40">
        <f t="shared" si="72"/>
        <v>16</v>
      </c>
      <c r="F163" s="40">
        <f t="shared" si="52"/>
        <v>16</v>
      </c>
      <c r="G163" s="40">
        <f t="shared" si="53"/>
        <v>3417.8786876848289</v>
      </c>
      <c r="H163" s="25">
        <f t="shared" si="79"/>
        <v>0.04</v>
      </c>
      <c r="I163" s="226">
        <f t="shared" si="54"/>
        <v>23.232083207837697</v>
      </c>
      <c r="J163" s="227">
        <f t="shared" si="76"/>
        <v>80</v>
      </c>
      <c r="K163" s="40">
        <f t="shared" si="55"/>
        <v>1</v>
      </c>
      <c r="L163" s="215">
        <f t="shared" si="56"/>
        <v>9.1121935149762745</v>
      </c>
      <c r="M163" s="215">
        <f t="shared" si="42"/>
        <v>9.0921935149762749</v>
      </c>
      <c r="N163" s="40">
        <f t="shared" si="57"/>
        <v>0.26133629437678962</v>
      </c>
      <c r="O163" s="40">
        <f t="shared" si="58"/>
        <v>6.5954322519338646</v>
      </c>
      <c r="P163" s="228">
        <f t="shared" si="59"/>
        <v>177.63808334241546</v>
      </c>
      <c r="Q163" s="40">
        <f t="shared" si="60"/>
        <v>3314.8967095372054</v>
      </c>
      <c r="R163" s="40">
        <f t="shared" si="61"/>
        <v>1291.1447128067832</v>
      </c>
      <c r="S163" s="215">
        <f t="shared" si="43"/>
        <v>0.38927078936968457</v>
      </c>
      <c r="T163" s="215">
        <f t="shared" si="44"/>
        <v>0.42790862108441186</v>
      </c>
      <c r="U163" s="230">
        <f t="shared" si="62"/>
        <v>9.0321935149762762</v>
      </c>
      <c r="V163" s="230">
        <f t="shared" si="45"/>
        <v>9.0521935149762758</v>
      </c>
      <c r="W163" s="40">
        <f t="shared" si="63"/>
        <v>-0.25086759527753344</v>
      </c>
      <c r="X163" s="40">
        <f t="shared" si="64"/>
        <v>3270.2872343318722</v>
      </c>
      <c r="Y163" s="40">
        <f t="shared" si="65"/>
        <v>176.07852714093642</v>
      </c>
      <c r="Z163" s="40">
        <f t="shared" si="66"/>
        <v>1289.820026728104</v>
      </c>
      <c r="AA163" s="230">
        <f t="shared" si="46"/>
        <v>0.38442667879101394</v>
      </c>
      <c r="AB163" s="230">
        <f t="shared" si="67"/>
        <v>-0.40753487299421859</v>
      </c>
      <c r="AC163" s="40">
        <f t="shared" si="78"/>
        <v>0.42790862108441186</v>
      </c>
      <c r="AD163" s="40">
        <f t="shared" si="47"/>
        <v>9.3477901657207693E-2</v>
      </c>
      <c r="AE163" s="40">
        <f t="shared" si="69"/>
        <v>-3.2726395822642276E-3</v>
      </c>
      <c r="AF163" s="40">
        <f t="shared" si="48"/>
        <v>736.51847718702413</v>
      </c>
      <c r="AG163" s="40">
        <f t="shared" si="49"/>
        <v>707.21703688285027</v>
      </c>
      <c r="AH163" s="40">
        <f t="shared" si="70"/>
        <v>9.112923109016613</v>
      </c>
      <c r="AI163" s="40">
        <f t="shared" si="50"/>
        <v>331.41801754676538</v>
      </c>
      <c r="AJ163" s="40">
        <f t="shared" si="71"/>
        <v>8.2194640882700867</v>
      </c>
      <c r="AK163" s="8">
        <f t="shared" si="74"/>
        <v>42.625048314425342</v>
      </c>
      <c r="AL163" s="41">
        <f t="shared" si="75"/>
        <v>2.3293482747723058</v>
      </c>
      <c r="AZ163" s="8"/>
    </row>
    <row r="164" spans="1:52" x14ac:dyDescent="0.25">
      <c r="A164" s="39"/>
      <c r="B164" s="40">
        <f t="shared" si="77"/>
        <v>736.51847718702413</v>
      </c>
      <c r="C164" s="40">
        <f t="shared" si="77"/>
        <v>707.21703688285027</v>
      </c>
      <c r="D164" s="40">
        <f t="shared" si="77"/>
        <v>9.112923109016613</v>
      </c>
      <c r="E164" s="40">
        <f t="shared" si="72"/>
        <v>16</v>
      </c>
      <c r="F164" s="40">
        <f t="shared" si="52"/>
        <v>16</v>
      </c>
      <c r="G164" s="40">
        <f t="shared" si="53"/>
        <v>3463.9159151536214</v>
      </c>
      <c r="H164" s="25">
        <f t="shared" si="79"/>
        <v>0.04</v>
      </c>
      <c r="I164" s="226">
        <f t="shared" si="54"/>
        <v>23.441152243339094</v>
      </c>
      <c r="J164" s="227">
        <f t="shared" si="76"/>
        <v>80</v>
      </c>
      <c r="K164" s="40">
        <f t="shared" si="55"/>
        <v>1</v>
      </c>
      <c r="L164" s="215">
        <f t="shared" si="56"/>
        <v>9.1529231090166121</v>
      </c>
      <c r="M164" s="215">
        <f t="shared" si="42"/>
        <v>9.1329231090166125</v>
      </c>
      <c r="N164" s="40">
        <f t="shared" si="57"/>
        <v>0.26253062783313652</v>
      </c>
      <c r="O164" s="40">
        <f t="shared" si="58"/>
        <v>6.5743997194815806</v>
      </c>
      <c r="P164" s="228">
        <f t="shared" si="59"/>
        <v>178.69923916572151</v>
      </c>
      <c r="Q164" s="40">
        <f t="shared" si="60"/>
        <v>3360.7249574443676</v>
      </c>
      <c r="R164" s="40">
        <f t="shared" si="61"/>
        <v>1292.0316906866012</v>
      </c>
      <c r="S164" s="215">
        <f t="shared" si="43"/>
        <v>0.39564319441942186</v>
      </c>
      <c r="T164" s="215">
        <f t="shared" si="44"/>
        <v>0.43439674279986845</v>
      </c>
      <c r="U164" s="230">
        <f t="shared" si="62"/>
        <v>9.0729231090166138</v>
      </c>
      <c r="V164" s="230">
        <f t="shared" si="45"/>
        <v>9.0929231090166134</v>
      </c>
      <c r="W164" s="40">
        <f t="shared" si="63"/>
        <v>-0.25197280012542222</v>
      </c>
      <c r="X164" s="40">
        <f t="shared" si="64"/>
        <v>3315.7140354654885</v>
      </c>
      <c r="Y164" s="40">
        <f t="shared" si="65"/>
        <v>177.1373479091487</v>
      </c>
      <c r="Z164" s="40">
        <f t="shared" si="66"/>
        <v>1290.7221537907651</v>
      </c>
      <c r="AA164" s="230">
        <f t="shared" si="46"/>
        <v>0.39074029314043374</v>
      </c>
      <c r="AB164" s="230">
        <f t="shared" si="67"/>
        <v>-0.41357207326940748</v>
      </c>
      <c r="AC164" s="40">
        <f t="shared" si="78"/>
        <v>0.43439674279986845</v>
      </c>
      <c r="AD164" s="40">
        <f t="shared" si="47"/>
        <v>9.208172175091206E-2</v>
      </c>
      <c r="AE164" s="40">
        <f t="shared" si="69"/>
        <v>-3.2382493830410584E-3</v>
      </c>
      <c r="AF164" s="40">
        <f t="shared" si="48"/>
        <v>736.34661107205739</v>
      </c>
      <c r="AG164" s="40">
        <f t="shared" si="49"/>
        <v>706.78264014005038</v>
      </c>
      <c r="AH164" s="40">
        <f t="shared" si="70"/>
        <v>9.1536563709171954</v>
      </c>
      <c r="AI164" s="40">
        <f t="shared" si="50"/>
        <v>336.2121424196838</v>
      </c>
      <c r="AJ164" s="40">
        <f t="shared" si="71"/>
        <v>8.3128563500533321</v>
      </c>
      <c r="AK164" s="8">
        <f t="shared" si="74"/>
        <v>43.774180630542439</v>
      </c>
      <c r="AL164" s="41">
        <f t="shared" si="75"/>
        <v>2.3562452461658805</v>
      </c>
      <c r="AZ164" s="8"/>
    </row>
    <row r="165" spans="1:52" x14ac:dyDescent="0.25">
      <c r="A165" s="39"/>
      <c r="B165" s="40">
        <f t="shared" si="77"/>
        <v>736.34661107205739</v>
      </c>
      <c r="C165" s="40">
        <f t="shared" si="77"/>
        <v>706.78264014005038</v>
      </c>
      <c r="D165" s="40">
        <f t="shared" si="77"/>
        <v>9.1536563709171954</v>
      </c>
      <c r="E165" s="40">
        <f t="shared" si="72"/>
        <v>16</v>
      </c>
      <c r="F165" s="40">
        <f t="shared" si="52"/>
        <v>16</v>
      </c>
      <c r="G165" s="40">
        <f t="shared" si="53"/>
        <v>3510.3688970083272</v>
      </c>
      <c r="H165" s="25">
        <f t="shared" si="79"/>
        <v>0.04</v>
      </c>
      <c r="I165" s="226">
        <f t="shared" si="54"/>
        <v>23.651176745605611</v>
      </c>
      <c r="J165" s="227">
        <f t="shared" si="76"/>
        <v>80</v>
      </c>
      <c r="K165" s="40">
        <f t="shared" si="55"/>
        <v>1</v>
      </c>
      <c r="L165" s="215">
        <f t="shared" si="56"/>
        <v>9.1936563709171946</v>
      </c>
      <c r="M165" s="215">
        <f t="shared" si="42"/>
        <v>9.173656370917195</v>
      </c>
      <c r="N165" s="40">
        <f t="shared" si="57"/>
        <v>0.26372526849414868</v>
      </c>
      <c r="O165" s="40">
        <f t="shared" si="58"/>
        <v>6.552698758031779</v>
      </c>
      <c r="P165" s="228">
        <f t="shared" si="59"/>
        <v>179.76207084266824</v>
      </c>
      <c r="Q165" s="40">
        <f t="shared" si="60"/>
        <v>3406.9679716449723</v>
      </c>
      <c r="R165" s="40">
        <f t="shared" si="61"/>
        <v>1292.908666477013</v>
      </c>
      <c r="S165" s="215">
        <f t="shared" si="43"/>
        <v>0.4021425257960845</v>
      </c>
      <c r="T165" s="215">
        <f t="shared" si="44"/>
        <v>0.44111728944313239</v>
      </c>
      <c r="U165" s="230">
        <f t="shared" si="62"/>
        <v>9.1136563709171963</v>
      </c>
      <c r="V165" s="230">
        <f t="shared" si="45"/>
        <v>9.1336563709171958</v>
      </c>
      <c r="W165" s="40">
        <f t="shared" si="63"/>
        <v>-0.25307790485120307</v>
      </c>
      <c r="X165" s="40">
        <f t="shared" si="64"/>
        <v>3361.5537682399404</v>
      </c>
      <c r="Y165" s="40">
        <f t="shared" si="65"/>
        <v>178.19785126197613</v>
      </c>
      <c r="Z165" s="40">
        <f t="shared" si="66"/>
        <v>1291.6140317248005</v>
      </c>
      <c r="AA165" s="230">
        <f t="shared" si="46"/>
        <v>0.39717975615805923</v>
      </c>
      <c r="AB165" s="230">
        <f t="shared" si="67"/>
        <v>-0.41982316857553975</v>
      </c>
      <c r="AC165" s="40">
        <f t="shared" si="78"/>
        <v>0.44111728944313239</v>
      </c>
      <c r="AD165" s="40">
        <f t="shared" si="47"/>
        <v>9.067883068128231E-2</v>
      </c>
      <c r="AE165" s="40">
        <f t="shared" si="69"/>
        <v>-3.2047254937437124E-3</v>
      </c>
      <c r="AF165" s="40">
        <f t="shared" si="48"/>
        <v>736.16921905110837</v>
      </c>
      <c r="AG165" s="40">
        <f t="shared" si="49"/>
        <v>706.34152285060725</v>
      </c>
      <c r="AH165" s="40">
        <f t="shared" si="70"/>
        <v>9.1943932992775839</v>
      </c>
      <c r="AI165" s="40">
        <f t="shared" si="50"/>
        <v>341.18209652435274</v>
      </c>
      <c r="AJ165" s="40">
        <f t="shared" si="71"/>
        <v>8.4076291546434305</v>
      </c>
      <c r="AK165" s="8">
        <f t="shared" si="74"/>
        <v>44.956006724658621</v>
      </c>
      <c r="AL165" s="41">
        <f t="shared" si="75"/>
        <v>2.3835398138878285</v>
      </c>
      <c r="AZ165" s="8"/>
    </row>
    <row r="166" spans="1:52" x14ac:dyDescent="0.25">
      <c r="A166" s="39"/>
      <c r="B166" s="40">
        <f t="shared" si="77"/>
        <v>736.16921905110837</v>
      </c>
      <c r="C166" s="40">
        <f t="shared" si="77"/>
        <v>706.34152285060725</v>
      </c>
      <c r="D166" s="40">
        <f t="shared" si="77"/>
        <v>9.1943932992775839</v>
      </c>
      <c r="E166" s="40">
        <f t="shared" si="72"/>
        <v>16</v>
      </c>
      <c r="F166" s="40">
        <f t="shared" si="52"/>
        <v>16</v>
      </c>
      <c r="G166" s="40">
        <f t="shared" si="53"/>
        <v>3557.2395749386624</v>
      </c>
      <c r="H166" s="25">
        <f t="shared" si="79"/>
        <v>0.04</v>
      </c>
      <c r="I166" s="226">
        <f t="shared" si="54"/>
        <v>23.862156960400899</v>
      </c>
      <c r="J166" s="227">
        <f t="shared" si="76"/>
        <v>80</v>
      </c>
      <c r="K166" s="40">
        <f t="shared" si="55"/>
        <v>1</v>
      </c>
      <c r="L166" s="215">
        <f t="shared" si="56"/>
        <v>9.234393299277583</v>
      </c>
      <c r="M166" s="215">
        <f t="shared" si="42"/>
        <v>9.2143932992775834</v>
      </c>
      <c r="N166" s="40">
        <f t="shared" si="57"/>
        <v>0.26492021637261587</v>
      </c>
      <c r="O166" s="40">
        <f t="shared" si="58"/>
        <v>6.5303000588532836</v>
      </c>
      <c r="P166" s="228">
        <f t="shared" si="59"/>
        <v>180.82657409097183</v>
      </c>
      <c r="Q166" s="40">
        <f t="shared" si="60"/>
        <v>3453.6276932618043</v>
      </c>
      <c r="R166" s="40">
        <f t="shared" si="61"/>
        <v>1293.775801731942</v>
      </c>
      <c r="S166" s="215">
        <f t="shared" si="43"/>
        <v>0.40877408687974393</v>
      </c>
      <c r="T166" s="215">
        <f t="shared" si="44"/>
        <v>0.44808627378064664</v>
      </c>
      <c r="U166" s="230">
        <f t="shared" si="62"/>
        <v>9.1543932992775847</v>
      </c>
      <c r="V166" s="230">
        <f t="shared" si="45"/>
        <v>9.1743932992775843</v>
      </c>
      <c r="W166" s="40">
        <f t="shared" si="63"/>
        <v>-0.2541829093628607</v>
      </c>
      <c r="X166" s="40">
        <f t="shared" si="64"/>
        <v>3407.8083733061148</v>
      </c>
      <c r="Y166" s="40">
        <f t="shared" si="65"/>
        <v>179.26003286769648</v>
      </c>
      <c r="Z166" s="40">
        <f t="shared" si="66"/>
        <v>1292.4958273215229</v>
      </c>
      <c r="AA166" s="230">
        <f t="shared" si="46"/>
        <v>0.40375031947608903</v>
      </c>
      <c r="AB166" s="230">
        <f t="shared" si="67"/>
        <v>-0.42630280177176105</v>
      </c>
      <c r="AC166" s="40">
        <f t="shared" si="78"/>
        <v>0.44808627378064664</v>
      </c>
      <c r="AD166" s="40">
        <f t="shared" si="47"/>
        <v>8.9268523363831828E-2</v>
      </c>
      <c r="AE166" s="40">
        <f t="shared" si="69"/>
        <v>-3.1720685246412151E-3</v>
      </c>
      <c r="AF166" s="40">
        <f t="shared" si="48"/>
        <v>735.98605299370035</v>
      </c>
      <c r="AG166" s="40">
        <f t="shared" si="49"/>
        <v>705.89343657682662</v>
      </c>
      <c r="AH166" s="40">
        <f t="shared" si="70"/>
        <v>9.23513389271967</v>
      </c>
      <c r="AI166" s="40">
        <f t="shared" si="50"/>
        <v>346.33997109917027</v>
      </c>
      <c r="AJ166" s="40">
        <f t="shared" si="71"/>
        <v>8.5038347021709786</v>
      </c>
      <c r="AK166" s="8">
        <f t="shared" si="74"/>
        <v>46.171787786995914</v>
      </c>
      <c r="AL166" s="41">
        <f t="shared" si="75"/>
        <v>2.411247011575762</v>
      </c>
      <c r="AZ166" s="8"/>
    </row>
    <row r="167" spans="1:52" x14ac:dyDescent="0.25">
      <c r="A167" s="39"/>
      <c r="B167" s="40">
        <f t="shared" si="77"/>
        <v>735.98605299370035</v>
      </c>
      <c r="C167" s="40">
        <f t="shared" si="77"/>
        <v>705.89343657682662</v>
      </c>
      <c r="D167" s="40">
        <f t="shared" si="77"/>
        <v>9.23513389271967</v>
      </c>
      <c r="E167" s="40">
        <f t="shared" si="72"/>
        <v>16</v>
      </c>
      <c r="F167" s="40">
        <f t="shared" si="52"/>
        <v>16</v>
      </c>
      <c r="G167" s="40">
        <f t="shared" si="53"/>
        <v>3604.529891603021</v>
      </c>
      <c r="H167" s="25">
        <f t="shared" si="79"/>
        <v>0.04</v>
      </c>
      <c r="I167" s="226">
        <f t="shared" si="54"/>
        <v>24.074093133498991</v>
      </c>
      <c r="J167" s="227">
        <f t="shared" si="76"/>
        <v>80</v>
      </c>
      <c r="K167" s="40">
        <f t="shared" si="55"/>
        <v>1</v>
      </c>
      <c r="L167" s="215">
        <f t="shared" si="56"/>
        <v>9.2751338927196691</v>
      </c>
      <c r="M167" s="215">
        <f t="shared" si="42"/>
        <v>9.2551338927196696</v>
      </c>
      <c r="N167" s="40">
        <f t="shared" si="57"/>
        <v>0.26611547148213077</v>
      </c>
      <c r="O167" s="40">
        <f t="shared" si="58"/>
        <v>6.5071722913378984</v>
      </c>
      <c r="P167" s="228">
        <f t="shared" si="59"/>
        <v>181.8927446606439</v>
      </c>
      <c r="Q167" s="40">
        <f t="shared" si="60"/>
        <v>3500.7060643861264</v>
      </c>
      <c r="R167" s="40">
        <f t="shared" si="61"/>
        <v>1294.6332546080851</v>
      </c>
      <c r="S167" s="215">
        <f t="shared" si="43"/>
        <v>0.41554358555316262</v>
      </c>
      <c r="T167" s="215">
        <f t="shared" si="44"/>
        <v>0.45532132919440627</v>
      </c>
      <c r="U167" s="230">
        <f t="shared" si="62"/>
        <v>9.1951338927196709</v>
      </c>
      <c r="V167" s="230">
        <f t="shared" si="45"/>
        <v>9.2151338927196704</v>
      </c>
      <c r="W167" s="40">
        <f t="shared" si="63"/>
        <v>-0.25528781356912589</v>
      </c>
      <c r="X167" s="40">
        <f t="shared" si="64"/>
        <v>3454.4797922833404</v>
      </c>
      <c r="Y167" s="40">
        <f t="shared" si="65"/>
        <v>180.32388842745974</v>
      </c>
      <c r="Z167" s="40">
        <f t="shared" si="66"/>
        <v>1293.367703838391</v>
      </c>
      <c r="AA167" s="230">
        <f t="shared" si="46"/>
        <v>0.41045763513228417</v>
      </c>
      <c r="AB167" s="230">
        <f t="shared" si="67"/>
        <v>-0.43302708809808521</v>
      </c>
      <c r="AC167" s="40">
        <f t="shared" si="78"/>
        <v>0.45532132919440627</v>
      </c>
      <c r="AD167" s="40">
        <f t="shared" si="47"/>
        <v>8.7850046627008335E-2</v>
      </c>
      <c r="AE167" s="40">
        <f t="shared" si="69"/>
        <v>-3.1402807152657169E-3</v>
      </c>
      <c r="AF167" s="40">
        <f t="shared" si="48"/>
        <v>735.79684713598806</v>
      </c>
      <c r="AG167" s="40">
        <f t="shared" si="49"/>
        <v>705.43811524763225</v>
      </c>
      <c r="AH167" s="40">
        <f t="shared" si="70"/>
        <v>9.2758781498872551</v>
      </c>
      <c r="AI167" s="40">
        <f t="shared" si="50"/>
        <v>351.69908356188671</v>
      </c>
      <c r="AJ167" s="40">
        <f t="shared" si="71"/>
        <v>8.6015288920492807</v>
      </c>
      <c r="AK167" s="8">
        <f t="shared" si="74"/>
        <v>47.422865685511916</v>
      </c>
      <c r="AL167" s="41">
        <f t="shared" si="75"/>
        <v>2.4393829382607128</v>
      </c>
      <c r="AZ167" s="8"/>
    </row>
    <row r="168" spans="1:52" x14ac:dyDescent="0.25">
      <c r="A168" s="39"/>
      <c r="B168" s="40">
        <f t="shared" si="77"/>
        <v>735.79684713598806</v>
      </c>
      <c r="C168" s="40">
        <f t="shared" si="77"/>
        <v>705.43811524763225</v>
      </c>
      <c r="D168" s="40">
        <f t="shared" si="77"/>
        <v>9.2758781498872551</v>
      </c>
      <c r="E168" s="40">
        <f t="shared" si="72"/>
        <v>16</v>
      </c>
      <c r="F168" s="40">
        <f t="shared" si="52"/>
        <v>16</v>
      </c>
      <c r="G168" s="40">
        <f t="shared" si="53"/>
        <v>3652.2417906286341</v>
      </c>
      <c r="H168" s="25">
        <f t="shared" si="79"/>
        <v>0.04</v>
      </c>
      <c r="I168" s="226">
        <f t="shared" si="54"/>
        <v>24.286985510684644</v>
      </c>
      <c r="J168" s="227">
        <f t="shared" si="76"/>
        <v>80</v>
      </c>
      <c r="K168" s="40">
        <f t="shared" si="55"/>
        <v>1</v>
      </c>
      <c r="L168" s="215">
        <f t="shared" si="56"/>
        <v>9.3158781498872543</v>
      </c>
      <c r="M168" s="215">
        <f t="shared" si="42"/>
        <v>9.2958781498872547</v>
      </c>
      <c r="N168" s="40">
        <f t="shared" si="57"/>
        <v>0.26731103383669108</v>
      </c>
      <c r="O168" s="40">
        <f t="shared" si="58"/>
        <v>6.483281898370759</v>
      </c>
      <c r="P168" s="228">
        <f t="shared" si="59"/>
        <v>182.96057833361317</v>
      </c>
      <c r="Q168" s="40">
        <f t="shared" si="60"/>
        <v>3548.2050280778917</v>
      </c>
      <c r="R168" s="40">
        <f t="shared" si="61"/>
        <v>1295.4811799528682</v>
      </c>
      <c r="S168" s="215">
        <f t="shared" si="43"/>
        <v>0.42245717769136426</v>
      </c>
      <c r="T168" s="215">
        <f t="shared" si="44"/>
        <v>0.46284192879093822</v>
      </c>
      <c r="U168" s="230">
        <f t="shared" si="62"/>
        <v>9.235878149887256</v>
      </c>
      <c r="V168" s="230">
        <f t="shared" si="45"/>
        <v>9.2558781498872555</v>
      </c>
      <c r="W168" s="40">
        <f t="shared" si="63"/>
        <v>-0.25639261737937602</v>
      </c>
      <c r="X168" s="40">
        <f t="shared" si="64"/>
        <v>3501.5699677596272</v>
      </c>
      <c r="Y168" s="40">
        <f t="shared" si="65"/>
        <v>181.38941367490006</v>
      </c>
      <c r="Z168" s="40">
        <f t="shared" si="66"/>
        <v>1294.2298210911963</v>
      </c>
      <c r="AA168" s="230">
        <f t="shared" si="46"/>
        <v>0.41730779861355138</v>
      </c>
      <c r="AB168" s="230">
        <f t="shared" si="67"/>
        <v>-0.44001381307201209</v>
      </c>
      <c r="AC168" s="40">
        <f t="shared" si="78"/>
        <v>0.46284192879093822</v>
      </c>
      <c r="AD168" s="40">
        <f t="shared" si="47"/>
        <v>8.6422593788100091E-2</v>
      </c>
      <c r="AE168" s="40">
        <f t="shared" si="69"/>
        <v>-3.1093660664235135E-3</v>
      </c>
      <c r="AF168" s="40">
        <f t="shared" si="48"/>
        <v>735.60131624103383</v>
      </c>
      <c r="AG168" s="40">
        <f t="shared" si="49"/>
        <v>704.97527331884135</v>
      </c>
      <c r="AH168" s="40">
        <f t="shared" si="70"/>
        <v>9.3166260694457108</v>
      </c>
      <c r="AI168" s="40">
        <f t="shared" si="50"/>
        <v>357.27414334786181</v>
      </c>
      <c r="AJ168" s="40">
        <f t="shared" si="71"/>
        <v>8.7007717096459096</v>
      </c>
      <c r="AK168" s="8">
        <f t="shared" si="74"/>
        <v>48.710671014706143</v>
      </c>
      <c r="AL168" s="41">
        <f t="shared" si="75"/>
        <v>2.4679648697285419</v>
      </c>
      <c r="AZ168" s="8"/>
    </row>
    <row r="169" spans="1:52" x14ac:dyDescent="0.25">
      <c r="A169" s="39"/>
      <c r="B169" s="40">
        <f t="shared" si="77"/>
        <v>735.60131624103383</v>
      </c>
      <c r="C169" s="40">
        <f t="shared" si="77"/>
        <v>704.97527331884135</v>
      </c>
      <c r="D169" s="40">
        <f t="shared" si="77"/>
        <v>9.3166260694457108</v>
      </c>
      <c r="E169" s="40">
        <f t="shared" si="72"/>
        <v>16</v>
      </c>
      <c r="F169" s="40">
        <f t="shared" si="52"/>
        <v>16</v>
      </c>
      <c r="G169" s="40">
        <f t="shared" si="53"/>
        <v>3700.3772166119379</v>
      </c>
      <c r="H169" s="25">
        <f t="shared" si="79"/>
        <v>0.04</v>
      </c>
      <c r="I169" s="226">
        <f t="shared" si="54"/>
        <v>24.500834337753986</v>
      </c>
      <c r="J169" s="227">
        <f t="shared" si="76"/>
        <v>80</v>
      </c>
      <c r="K169" s="40">
        <f t="shared" si="55"/>
        <v>1</v>
      </c>
      <c r="L169" s="215">
        <f t="shared" si="56"/>
        <v>9.35662606944571</v>
      </c>
      <c r="M169" s="215">
        <f t="shared" si="42"/>
        <v>9.3366260694457104</v>
      </c>
      <c r="N169" s="40">
        <f t="shared" si="57"/>
        <v>0.26850690345102635</v>
      </c>
      <c r="O169" s="40">
        <f t="shared" si="58"/>
        <v>6.4585928640345376</v>
      </c>
      <c r="P169" s="228">
        <f t="shared" si="59"/>
        <v>184.03007092335457</v>
      </c>
      <c r="Q169" s="40">
        <f t="shared" si="60"/>
        <v>3596.1265283660687</v>
      </c>
      <c r="R169" s="40">
        <f t="shared" si="61"/>
        <v>1296.3197293897031</v>
      </c>
      <c r="S169" s="215">
        <f t="shared" si="43"/>
        <v>0.42952151675793071</v>
      </c>
      <c r="T169" s="215">
        <f t="shared" si="44"/>
        <v>0.47066964195578903</v>
      </c>
      <c r="U169" s="230">
        <f t="shared" si="62"/>
        <v>9.2766260694457117</v>
      </c>
      <c r="V169" s="230">
        <f t="shared" si="45"/>
        <v>9.2966260694457112</v>
      </c>
      <c r="W169" s="40">
        <f t="shared" si="63"/>
        <v>-0.25749732070347875</v>
      </c>
      <c r="X169" s="40">
        <f t="shared" si="64"/>
        <v>3549.0808432919775</v>
      </c>
      <c r="Y169" s="40">
        <f t="shared" si="65"/>
        <v>182.45660437575626</v>
      </c>
      <c r="Z169" s="40">
        <f t="shared" si="66"/>
        <v>1295.0823355433956</v>
      </c>
      <c r="AA169" s="230">
        <f t="shared" si="46"/>
        <v>0.424307397943056</v>
      </c>
      <c r="AB169" s="230">
        <f t="shared" si="67"/>
        <v>-0.44728266401799049</v>
      </c>
      <c r="AC169" s="40">
        <f t="shared" si="78"/>
        <v>0.47066964195578903</v>
      </c>
      <c r="AD169" s="40">
        <f t="shared" si="47"/>
        <v>8.4985298464941753E-2</v>
      </c>
      <c r="AE169" s="40">
        <f t="shared" si="69"/>
        <v>-3.0793304940154704E-3</v>
      </c>
      <c r="AF169" s="40">
        <f t="shared" si="48"/>
        <v>735.39915350252909</v>
      </c>
      <c r="AG169" s="40">
        <f t="shared" si="49"/>
        <v>704.50460367688561</v>
      </c>
      <c r="AH169" s="40">
        <f t="shared" si="70"/>
        <v>9.3573776500815562</v>
      </c>
      <c r="AI169" s="40">
        <f t="shared" si="50"/>
        <v>363.08144610078295</v>
      </c>
      <c r="AJ169" s="40">
        <f t="shared" si="71"/>
        <v>8.8016276668961275</v>
      </c>
      <c r="AK169" s="8">
        <f t="shared" si="74"/>
        <v>50.036732245557303</v>
      </c>
      <c r="AL169" s="41">
        <f t="shared" si="75"/>
        <v>2.4970113854166045</v>
      </c>
      <c r="AZ169" s="8"/>
    </row>
    <row r="170" spans="1:52" x14ac:dyDescent="0.25">
      <c r="A170" s="39"/>
      <c r="B170" s="40">
        <f t="shared" si="77"/>
        <v>735.39915350252909</v>
      </c>
      <c r="C170" s="40">
        <f t="shared" si="77"/>
        <v>704.50460367688561</v>
      </c>
      <c r="D170" s="40">
        <f t="shared" si="77"/>
        <v>9.3573776500815562</v>
      </c>
      <c r="E170" s="40">
        <f t="shared" si="72"/>
        <v>16</v>
      </c>
      <c r="F170" s="40">
        <f t="shared" si="52"/>
        <v>16</v>
      </c>
      <c r="G170" s="40">
        <f t="shared" si="53"/>
        <v>3748.9381151187904</v>
      </c>
      <c r="H170" s="25">
        <f t="shared" si="79"/>
        <v>0.04</v>
      </c>
      <c r="I170" s="226">
        <f t="shared" si="54"/>
        <v>24.715639860514784</v>
      </c>
      <c r="J170" s="227">
        <f t="shared" si="76"/>
        <v>80</v>
      </c>
      <c r="K170" s="40">
        <f t="shared" si="55"/>
        <v>1</v>
      </c>
      <c r="L170" s="215">
        <f t="shared" si="56"/>
        <v>9.3973776500815553</v>
      </c>
      <c r="M170" s="215">
        <f t="shared" si="42"/>
        <v>9.3773776500815558</v>
      </c>
      <c r="N170" s="40">
        <f t="shared" si="57"/>
        <v>0.26970308034054824</v>
      </c>
      <c r="O170" s="40">
        <f t="shared" si="58"/>
        <v>6.4330664489193392</v>
      </c>
      <c r="P170" s="228">
        <f t="shared" si="59"/>
        <v>185.10121827452198</v>
      </c>
      <c r="Q170" s="40">
        <f t="shared" si="60"/>
        <v>3644.4725102488574</v>
      </c>
      <c r="R170" s="40">
        <f t="shared" si="61"/>
        <v>1297.1490514006323</v>
      </c>
      <c r="S170" s="215">
        <f t="shared" si="43"/>
        <v>0.43674381058073741</v>
      </c>
      <c r="T170" s="215">
        <f t="shared" si="44"/>
        <v>0.47882843616618193</v>
      </c>
      <c r="U170" s="230">
        <f t="shared" si="62"/>
        <v>9.3173776500815571</v>
      </c>
      <c r="V170" s="230">
        <f t="shared" si="45"/>
        <v>9.3373776500815566</v>
      </c>
      <c r="W170" s="40">
        <f t="shared" si="63"/>
        <v>-0.25860192345196964</v>
      </c>
      <c r="X170" s="40">
        <f t="shared" si="64"/>
        <v>3597.0143634065948</v>
      </c>
      <c r="Y170" s="40">
        <f t="shared" si="65"/>
        <v>183.5254563274955</v>
      </c>
      <c r="Z170" s="40">
        <f t="shared" si="66"/>
        <v>1295.925400392689</v>
      </c>
      <c r="AA170" s="230">
        <f t="shared" si="46"/>
        <v>0.43146356987241563</v>
      </c>
      <c r="AB170" s="230">
        <f t="shared" si="67"/>
        <v>-0.454855502212826</v>
      </c>
      <c r="AC170" s="40">
        <f t="shared" si="78"/>
        <v>0.47882843616618193</v>
      </c>
      <c r="AD170" s="40">
        <f t="shared" si="47"/>
        <v>8.3537227488547958E-2</v>
      </c>
      <c r="AE170" s="40">
        <f t="shared" si="69"/>
        <v>-3.0501820061773271E-3</v>
      </c>
      <c r="AF170" s="40">
        <f t="shared" si="48"/>
        <v>735.19002814670341</v>
      </c>
      <c r="AG170" s="40">
        <f t="shared" si="49"/>
        <v>704.02577524071944</v>
      </c>
      <c r="AH170" s="40">
        <f t="shared" si="70"/>
        <v>9.3981328905021382</v>
      </c>
      <c r="AI170" s="40">
        <f t="shared" si="50"/>
        <v>369.13910213259902</v>
      </c>
      <c r="AJ170" s="40">
        <f t="shared" si="71"/>
        <v>8.9041663063774052</v>
      </c>
      <c r="AK170" s="8">
        <f t="shared" si="74"/>
        <v>51.402686168849357</v>
      </c>
      <c r="AL170" s="41">
        <f t="shared" si="75"/>
        <v>2.5265425135872124</v>
      </c>
      <c r="AZ170" s="8"/>
    </row>
    <row r="171" spans="1:52" x14ac:dyDescent="0.25">
      <c r="A171" s="39"/>
      <c r="B171" s="40">
        <f t="shared" si="77"/>
        <v>735.19002814670341</v>
      </c>
      <c r="C171" s="40">
        <f t="shared" si="77"/>
        <v>704.02577524071944</v>
      </c>
      <c r="D171" s="40">
        <f t="shared" si="77"/>
        <v>9.3981328905021382</v>
      </c>
      <c r="E171" s="40">
        <f t="shared" si="72"/>
        <v>16</v>
      </c>
      <c r="F171" s="40">
        <f t="shared" si="52"/>
        <v>16</v>
      </c>
      <c r="G171" s="40">
        <f t="shared" si="53"/>
        <v>3797.9264326847442</v>
      </c>
      <c r="H171" s="25">
        <f t="shared" si="79"/>
        <v>0.04</v>
      </c>
      <c r="I171" s="226">
        <f t="shared" si="54"/>
        <v>24.931402324787179</v>
      </c>
      <c r="J171" s="227">
        <f t="shared" si="76"/>
        <v>80</v>
      </c>
      <c r="K171" s="40">
        <f t="shared" si="55"/>
        <v>1</v>
      </c>
      <c r="L171" s="215">
        <f t="shared" si="56"/>
        <v>9.4381328905021373</v>
      </c>
      <c r="M171" s="215">
        <f t="shared" si="42"/>
        <v>9.4181328905021378</v>
      </c>
      <c r="N171" s="40">
        <f t="shared" si="57"/>
        <v>0.27089956452105923</v>
      </c>
      <c r="O171" s="40">
        <f t="shared" si="58"/>
        <v>6.4066608873237509</v>
      </c>
      <c r="P171" s="228">
        <f t="shared" si="59"/>
        <v>186.17401626258965</v>
      </c>
      <c r="Q171" s="40">
        <f t="shared" si="60"/>
        <v>3693.2449196939997</v>
      </c>
      <c r="R171" s="40">
        <f t="shared" si="61"/>
        <v>1297.969291406464</v>
      </c>
      <c r="S171" s="215">
        <f t="shared" si="43"/>
        <v>0.44413188660855496</v>
      </c>
      <c r="T171" s="215">
        <f t="shared" si="44"/>
        <v>0.48734503382152167</v>
      </c>
      <c r="U171" s="230">
        <f t="shared" si="62"/>
        <v>9.358132890502139</v>
      </c>
      <c r="V171" s="230">
        <f t="shared" si="45"/>
        <v>9.3781328905021386</v>
      </c>
      <c r="W171" s="40">
        <f t="shared" si="63"/>
        <v>-0.25970642553600243</v>
      </c>
      <c r="X171" s="40">
        <f t="shared" si="64"/>
        <v>3645.3724735992087</v>
      </c>
      <c r="Y171" s="40">
        <f t="shared" si="65"/>
        <v>184.59596535894619</v>
      </c>
      <c r="Z171" s="40">
        <f t="shared" si="66"/>
        <v>1296.7591656549475</v>
      </c>
      <c r="AA171" s="230">
        <f t="shared" si="46"/>
        <v>0.43878406446684237</v>
      </c>
      <c r="AB171" s="230">
        <f t="shared" si="67"/>
        <v>-0.4627566843576531</v>
      </c>
      <c r="AC171" s="40">
        <f t="shared" si="78"/>
        <v>0.48734503382152167</v>
      </c>
      <c r="AD171" s="40">
        <f t="shared" si="47"/>
        <v>8.2077372752399957E-2</v>
      </c>
      <c r="AE171" s="40">
        <f t="shared" si="69"/>
        <v>-3.0219309088803268E-3</v>
      </c>
      <c r="AF171" s="40">
        <f t="shared" si="48"/>
        <v>734.97358267740299</v>
      </c>
      <c r="AG171" s="40">
        <f t="shared" si="49"/>
        <v>703.53843020689794</v>
      </c>
      <c r="AH171" s="40">
        <f t="shared" si="70"/>
        <v>9.4388917894352673</v>
      </c>
      <c r="AI171" s="40">
        <f t="shared" si="50"/>
        <v>375.46730654424067</v>
      </c>
      <c r="AJ171" s="40">
        <f t="shared" si="71"/>
        <v>9.0084627804174726</v>
      </c>
      <c r="AK171" s="8">
        <f t="shared" si="74"/>
        <v>52.810289865334049</v>
      </c>
      <c r="AL171" s="41">
        <f t="shared" si="75"/>
        <v>2.5565798981107517</v>
      </c>
      <c r="AZ171" s="8"/>
    </row>
    <row r="172" spans="1:52" x14ac:dyDescent="0.25">
      <c r="A172" s="39"/>
      <c r="B172" s="40">
        <f t="shared" si="77"/>
        <v>734.97358267740299</v>
      </c>
      <c r="C172" s="40">
        <f t="shared" si="77"/>
        <v>703.53843020689794</v>
      </c>
      <c r="D172" s="40">
        <f t="shared" si="77"/>
        <v>9.4388917894352673</v>
      </c>
      <c r="E172" s="40">
        <f t="shared" si="72"/>
        <v>16</v>
      </c>
      <c r="F172" s="40">
        <f t="shared" si="52"/>
        <v>16</v>
      </c>
      <c r="G172" s="40">
        <f t="shared" si="53"/>
        <v>3847.3441168153554</v>
      </c>
      <c r="H172" s="25">
        <f t="shared" si="79"/>
        <v>0.04</v>
      </c>
      <c r="I172" s="226">
        <f t="shared" si="54"/>
        <v>25.148121976404038</v>
      </c>
      <c r="J172" s="227">
        <f t="shared" si="76"/>
        <v>80</v>
      </c>
      <c r="K172" s="40">
        <f t="shared" si="55"/>
        <v>1</v>
      </c>
      <c r="L172" s="215">
        <f t="shared" si="56"/>
        <v>9.4788917894352664</v>
      </c>
      <c r="M172" s="215">
        <f t="shared" si="42"/>
        <v>9.4588917894352669</v>
      </c>
      <c r="N172" s="40">
        <f t="shared" si="57"/>
        <v>0.27209635600910786</v>
      </c>
      <c r="O172" s="40">
        <f t="shared" si="58"/>
        <v>6.3793310394000837</v>
      </c>
      <c r="P172" s="228">
        <f t="shared" si="59"/>
        <v>187.24846079349709</v>
      </c>
      <c r="Q172" s="40">
        <f t="shared" si="60"/>
        <v>3742.4457036390504</v>
      </c>
      <c r="R172" s="40">
        <f t="shared" si="61"/>
        <v>1298.7805918444772</v>
      </c>
      <c r="S172" s="215">
        <f t="shared" si="43"/>
        <v>0.45169426723651146</v>
      </c>
      <c r="T172" s="215">
        <f t="shared" si="44"/>
        <v>0.49624933636518531</v>
      </c>
      <c r="U172" s="230">
        <f t="shared" si="62"/>
        <v>9.3988917894352682</v>
      </c>
      <c r="V172" s="230">
        <f t="shared" si="45"/>
        <v>9.4188917894352677</v>
      </c>
      <c r="W172" s="40">
        <f t="shared" si="63"/>
        <v>-0.26081082686723533</v>
      </c>
      <c r="X172" s="40">
        <f t="shared" si="64"/>
        <v>3694.1571203353333</v>
      </c>
      <c r="Y172" s="40">
        <f t="shared" si="65"/>
        <v>185.66812732993432</v>
      </c>
      <c r="Z172" s="40">
        <f t="shared" si="66"/>
        <v>1297.5837782455785</v>
      </c>
      <c r="AA172" s="230">
        <f t="shared" si="46"/>
        <v>0.44627731965466477</v>
      </c>
      <c r="AB172" s="230">
        <f t="shared" si="67"/>
        <v>-0.471013444319416</v>
      </c>
      <c r="AC172" s="40">
        <f t="shared" si="78"/>
        <v>0.49624933636518531</v>
      </c>
      <c r="AD172" s="40">
        <f t="shared" si="47"/>
        <v>8.0604641797574858E-2</v>
      </c>
      <c r="AE172" s="40">
        <f t="shared" si="69"/>
        <v>-2.9945900453772303E-3</v>
      </c>
      <c r="AF172" s="40">
        <f t="shared" si="48"/>
        <v>734.74942969704693</v>
      </c>
      <c r="AG172" s="40">
        <f t="shared" si="49"/>
        <v>703.04218087053277</v>
      </c>
      <c r="AH172" s="40">
        <f t="shared" si="70"/>
        <v>9.4796543456288394</v>
      </c>
      <c r="AI172" s="40">
        <f t="shared" si="50"/>
        <v>382.08866030283951</v>
      </c>
      <c r="AJ172" s="40">
        <f t="shared" si="71"/>
        <v>9.1145985193904835</v>
      </c>
      <c r="AK172" s="8">
        <f t="shared" si="74"/>
        <v>54.261434487927303</v>
      </c>
      <c r="AL172" s="41">
        <f t="shared" si="75"/>
        <v>2.5871469909349787</v>
      </c>
      <c r="AZ172" s="8"/>
    </row>
    <row r="173" spans="1:52" x14ac:dyDescent="0.25">
      <c r="A173" s="39"/>
      <c r="B173" s="40">
        <f t="shared" si="77"/>
        <v>734.74942969704693</v>
      </c>
      <c r="C173" s="40">
        <f t="shared" si="77"/>
        <v>703.04218087053277</v>
      </c>
      <c r="D173" s="40">
        <f t="shared" si="77"/>
        <v>9.4796543456288394</v>
      </c>
      <c r="E173" s="40">
        <f t="shared" si="72"/>
        <v>16</v>
      </c>
      <c r="F173" s="40">
        <f t="shared" si="52"/>
        <v>16</v>
      </c>
      <c r="G173" s="40">
        <f t="shared" si="53"/>
        <v>3897.1931159863993</v>
      </c>
      <c r="H173" s="25">
        <f t="shared" si="79"/>
        <v>0.04</v>
      </c>
      <c r="I173" s="226">
        <f t="shared" si="54"/>
        <v>25.36579906121133</v>
      </c>
      <c r="J173" s="227">
        <f t="shared" si="76"/>
        <v>80</v>
      </c>
      <c r="K173" s="40">
        <f t="shared" si="55"/>
        <v>1</v>
      </c>
      <c r="L173" s="215">
        <f t="shared" si="56"/>
        <v>9.5196543456288385</v>
      </c>
      <c r="M173" s="215">
        <f t="shared" si="42"/>
        <v>9.4996543456288389</v>
      </c>
      <c r="N173" s="40">
        <f t="shared" si="57"/>
        <v>0.27329345482165479</v>
      </c>
      <c r="O173" s="40">
        <f t="shared" si="58"/>
        <v>6.3510279897471262</v>
      </c>
      <c r="P173" s="228">
        <f t="shared" si="59"/>
        <v>188.32454780330005</v>
      </c>
      <c r="Q173" s="40">
        <f t="shared" si="60"/>
        <v>3792.0768099916077</v>
      </c>
      <c r="R173" s="40">
        <f t="shared" si="61"/>
        <v>1299.5830922437874</v>
      </c>
      <c r="S173" s="215">
        <f t="shared" si="43"/>
        <v>0.45944025715007591</v>
      </c>
      <c r="T173" s="215">
        <f t="shared" si="44"/>
        <v>0.50557493123850594</v>
      </c>
      <c r="U173" s="230">
        <f t="shared" si="62"/>
        <v>9.4396543456288402</v>
      </c>
      <c r="V173" s="230">
        <f t="shared" si="45"/>
        <v>9.4596543456288398</v>
      </c>
      <c r="W173" s="40">
        <f t="shared" si="63"/>
        <v>-0.26191512735792344</v>
      </c>
      <c r="X173" s="40">
        <f t="shared" si="64"/>
        <v>3743.3702510505082</v>
      </c>
      <c r="Y173" s="40">
        <f t="shared" si="65"/>
        <v>186.74193813092603</v>
      </c>
      <c r="Z173" s="40">
        <f t="shared" si="66"/>
        <v>1298.3993820584201</v>
      </c>
      <c r="AA173" s="230">
        <f t="shared" si="46"/>
        <v>0.45395254767055121</v>
      </c>
      <c r="AB173" s="230">
        <f t="shared" si="67"/>
        <v>-0.47965634898686654</v>
      </c>
      <c r="AC173" s="40">
        <f t="shared" si="78"/>
        <v>0.50557493123850594</v>
      </c>
      <c r="AD173" s="40">
        <f t="shared" si="47"/>
        <v>7.9117846887724594E-2</v>
      </c>
      <c r="AE173" s="40">
        <f t="shared" si="69"/>
        <v>-2.9681750740708172E-3</v>
      </c>
      <c r="AF173" s="40">
        <f t="shared" si="48"/>
        <v>734.51714822063013</v>
      </c>
      <c r="AG173" s="40">
        <f t="shared" si="49"/>
        <v>702.5366059392943</v>
      </c>
      <c r="AH173" s="40">
        <f t="shared" si="70"/>
        <v>9.5204205578505245</v>
      </c>
      <c r="AI173" s="40">
        <f t="shared" si="50"/>
        <v>389.02855404621232</v>
      </c>
      <c r="AJ173" s="40">
        <f t="shared" si="71"/>
        <v>9.2226620066255425</v>
      </c>
      <c r="AK173" s="8">
        <f t="shared" si="74"/>
        <v>55.758161206610183</v>
      </c>
      <c r="AL173" s="41">
        <f t="shared" si="75"/>
        <v>2.6182692752586756</v>
      </c>
      <c r="AZ173" s="8"/>
    </row>
    <row r="174" spans="1:52" x14ac:dyDescent="0.25">
      <c r="A174" s="39"/>
      <c r="B174" s="40">
        <f t="shared" si="77"/>
        <v>734.51714822063013</v>
      </c>
      <c r="C174" s="40">
        <f t="shared" si="77"/>
        <v>702.5366059392943</v>
      </c>
      <c r="D174" s="40">
        <f t="shared" si="77"/>
        <v>9.5204205578505245</v>
      </c>
      <c r="E174" s="40">
        <f t="shared" si="72"/>
        <v>16</v>
      </c>
      <c r="F174" s="40">
        <f t="shared" si="52"/>
        <v>16</v>
      </c>
      <c r="G174" s="40">
        <f t="shared" si="53"/>
        <v>3947.4753796441996</v>
      </c>
      <c r="H174" s="25">
        <f t="shared" si="79"/>
        <v>0.04</v>
      </c>
      <c r="I174" s="226">
        <f t="shared" si="54"/>
        <v>25.584433825068665</v>
      </c>
      <c r="J174" s="227">
        <f t="shared" si="76"/>
        <v>80</v>
      </c>
      <c r="K174" s="40">
        <f t="shared" si="55"/>
        <v>1</v>
      </c>
      <c r="L174" s="215">
        <f t="shared" si="56"/>
        <v>9.5604205578505237</v>
      </c>
      <c r="M174" s="215">
        <f t="shared" si="42"/>
        <v>9.5404205578505241</v>
      </c>
      <c r="N174" s="40">
        <f t="shared" si="57"/>
        <v>0.27449086097645647</v>
      </c>
      <c r="O174" s="40">
        <f t="shared" si="58"/>
        <v>6.3216985819915648</v>
      </c>
      <c r="P174" s="228">
        <f t="shared" si="59"/>
        <v>189.4022732578274</v>
      </c>
      <c r="Q174" s="40">
        <f t="shared" si="60"/>
        <v>3842.1401876296345</v>
      </c>
      <c r="R174" s="40">
        <f t="shared" si="61"/>
        <v>1300.3769292984518</v>
      </c>
      <c r="S174" s="215">
        <f t="shared" si="43"/>
        <v>0.4673800450968999</v>
      </c>
      <c r="T174" s="215">
        <f t="shared" si="44"/>
        <v>0.515359701508733</v>
      </c>
      <c r="U174" s="230">
        <f t="shared" si="62"/>
        <v>9.4804205578505254</v>
      </c>
      <c r="V174" s="230">
        <f t="shared" si="45"/>
        <v>9.500420557850525</v>
      </c>
      <c r="W174" s="40">
        <f t="shared" si="63"/>
        <v>-0.26301932692085472</v>
      </c>
      <c r="X174" s="40">
        <f t="shared" si="64"/>
        <v>3793.0138141505972</v>
      </c>
      <c r="Y174" s="40">
        <f t="shared" si="65"/>
        <v>187.8173936826766</v>
      </c>
      <c r="Z174" s="40">
        <f t="shared" si="66"/>
        <v>1299.2061180422568</v>
      </c>
      <c r="AA174" s="230">
        <f t="shared" si="46"/>
        <v>0.46181983577660102</v>
      </c>
      <c r="AB174" s="230">
        <f t="shared" si="67"/>
        <v>-0.48871984589100392</v>
      </c>
      <c r="AC174" s="40">
        <f t="shared" si="78"/>
        <v>0.515359701508733</v>
      </c>
      <c r="AD174" s="40">
        <f t="shared" si="47"/>
        <v>7.7615692268717645E-2</v>
      </c>
      <c r="AE174" s="40">
        <f t="shared" si="69"/>
        <v>-2.9427047938706745E-3</v>
      </c>
      <c r="AF174" s="40">
        <f t="shared" si="48"/>
        <v>734.27627938009789</v>
      </c>
      <c r="AG174" s="40">
        <f t="shared" si="49"/>
        <v>702.02124623778559</v>
      </c>
      <c r="AH174" s="40">
        <f t="shared" si="70"/>
        <v>9.5611904248874335</v>
      </c>
      <c r="AI174" s="40">
        <f t="shared" si="50"/>
        <v>396.31562964345079</v>
      </c>
      <c r="AJ174" s="40">
        <f t="shared" si="71"/>
        <v>9.3327496815265008</v>
      </c>
      <c r="AK174" s="8">
        <f t="shared" si="74"/>
        <v>57.302679750214452</v>
      </c>
      <c r="AL174" s="41">
        <f t="shared" si="75"/>
        <v>2.6499745256301517</v>
      </c>
      <c r="AZ174" s="8"/>
    </row>
    <row r="175" spans="1:52" x14ac:dyDescent="0.25">
      <c r="A175" s="39"/>
      <c r="B175" s="40">
        <f t="shared" si="77"/>
        <v>734.27627938009789</v>
      </c>
      <c r="C175" s="40">
        <f t="shared" si="77"/>
        <v>702.02124623778559</v>
      </c>
      <c r="D175" s="40">
        <f t="shared" si="77"/>
        <v>9.5611904248874335</v>
      </c>
      <c r="E175" s="40">
        <f t="shared" si="72"/>
        <v>16</v>
      </c>
      <c r="F175" s="40">
        <f t="shared" si="52"/>
        <v>16</v>
      </c>
      <c r="G175" s="40">
        <f t="shared" si="53"/>
        <v>3998.1928582058799</v>
      </c>
      <c r="H175" s="25">
        <f t="shared" si="79"/>
        <v>0.04</v>
      </c>
      <c r="I175" s="226">
        <f t="shared" si="54"/>
        <v>25.804026513849841</v>
      </c>
      <c r="J175" s="227">
        <f t="shared" si="76"/>
        <v>80</v>
      </c>
      <c r="K175" s="40">
        <f t="shared" si="55"/>
        <v>1</v>
      </c>
      <c r="L175" s="215">
        <f t="shared" si="56"/>
        <v>9.6011904248874327</v>
      </c>
      <c r="M175" s="215">
        <f t="shared" si="42"/>
        <v>9.5811904248874331</v>
      </c>
      <c r="N175" s="40">
        <f t="shared" si="57"/>
        <v>0.27568857449161044</v>
      </c>
      <c r="O175" s="40">
        <f t="shared" si="58"/>
        <v>6.2912848763936937</v>
      </c>
      <c r="P175" s="228">
        <f t="shared" si="59"/>
        <v>190.48163315234319</v>
      </c>
      <c r="Q175" s="40">
        <f t="shared" si="60"/>
        <v>3892.6377864017199</v>
      </c>
      <c r="R175" s="40">
        <f t="shared" si="61"/>
        <v>1301.1622369383952</v>
      </c>
      <c r="S175" s="215">
        <f t="shared" si="43"/>
        <v>0.47552482308472915</v>
      </c>
      <c r="T175" s="215">
        <f t="shared" si="44"/>
        <v>0.52564656370028362</v>
      </c>
      <c r="U175" s="230">
        <f t="shared" si="62"/>
        <v>9.5211904248874344</v>
      </c>
      <c r="V175" s="230">
        <f t="shared" si="45"/>
        <v>9.541190424887434</v>
      </c>
      <c r="W175" s="40">
        <f t="shared" si="63"/>
        <v>-0.26412342546943535</v>
      </c>
      <c r="X175" s="40">
        <f t="shared" si="64"/>
        <v>3843.089759012073</v>
      </c>
      <c r="Y175" s="40">
        <f t="shared" si="65"/>
        <v>188.89448993588442</v>
      </c>
      <c r="Z175" s="40">
        <f t="shared" si="66"/>
        <v>1300.0041242750317</v>
      </c>
      <c r="AA175" s="230">
        <f t="shared" si="46"/>
        <v>0.4698902642281913</v>
      </c>
      <c r="AB175" s="230">
        <f t="shared" si="67"/>
        <v>-0.49824292527826736</v>
      </c>
      <c r="AC175" s="40">
        <f t="shared" si="78"/>
        <v>0.52564656370028362</v>
      </c>
      <c r="AD175" s="40">
        <f t="shared" si="47"/>
        <v>7.6096759233847941E-2</v>
      </c>
      <c r="AE175" s="40">
        <f t="shared" si="69"/>
        <v>-2.9182015241084607E-3</v>
      </c>
      <c r="AF175" s="40">
        <f t="shared" si="48"/>
        <v>734.02632139088917</v>
      </c>
      <c r="AG175" s="40">
        <f t="shared" si="49"/>
        <v>701.49559967408527</v>
      </c>
      <c r="AH175" s="40">
        <f t="shared" si="70"/>
        <v>9.6019639455457799</v>
      </c>
      <c r="AI175" s="40">
        <f t="shared" si="50"/>
        <v>403.98233884893392</v>
      </c>
      <c r="AJ175" s="40">
        <f t="shared" si="71"/>
        <v>9.4449669978734274</v>
      </c>
      <c r="AK175" s="8">
        <f t="shared" si="74"/>
        <v>58.897390086631702</v>
      </c>
      <c r="AL175" s="41">
        <f t="shared" si="75"/>
        <v>2.6822931127380665</v>
      </c>
      <c r="AZ175" s="8"/>
    </row>
    <row r="176" spans="1:52" x14ac:dyDescent="0.25">
      <c r="A176" s="39"/>
      <c r="B176" s="40">
        <f t="shared" si="77"/>
        <v>734.02632139088917</v>
      </c>
      <c r="C176" s="40">
        <f t="shared" si="77"/>
        <v>701.49559967408527</v>
      </c>
      <c r="D176" s="40">
        <f t="shared" si="77"/>
        <v>9.6019639455457799</v>
      </c>
      <c r="E176" s="40">
        <f t="shared" si="72"/>
        <v>16</v>
      </c>
      <c r="F176" s="40">
        <f t="shared" si="52"/>
        <v>16</v>
      </c>
      <c r="G176" s="40">
        <f t="shared" si="53"/>
        <v>4049.3475030596355</v>
      </c>
      <c r="H176" s="25">
        <f t="shared" si="79"/>
        <v>0.04</v>
      </c>
      <c r="I176" s="226">
        <f t="shared" si="54"/>
        <v>26.024577373443119</v>
      </c>
      <c r="J176" s="227">
        <f t="shared" si="76"/>
        <v>80</v>
      </c>
      <c r="K176" s="40">
        <f t="shared" si="55"/>
        <v>1</v>
      </c>
      <c r="L176" s="215">
        <f t="shared" si="56"/>
        <v>9.6419639455457791</v>
      </c>
      <c r="M176" s="215">
        <f t="shared" si="42"/>
        <v>9.6219639455457795</v>
      </c>
      <c r="N176" s="40">
        <f t="shared" si="57"/>
        <v>0.27688659538583238</v>
      </c>
      <c r="O176" s="40">
        <f t="shared" si="58"/>
        <v>6.2597235142896048</v>
      </c>
      <c r="P176" s="228">
        <f t="shared" si="59"/>
        <v>191.56262351121401</v>
      </c>
      <c r="Q176" s="40">
        <f t="shared" si="60"/>
        <v>3943.5715571273458</v>
      </c>
      <c r="R176" s="40">
        <f t="shared" si="61"/>
        <v>1301.9391463982258</v>
      </c>
      <c r="S176" s="215">
        <f t="shared" si="43"/>
        <v>0.48388692676426814</v>
      </c>
      <c r="T176" s="215">
        <f t="shared" si="44"/>
        <v>0.53648436698166324</v>
      </c>
      <c r="U176" s="230">
        <f t="shared" si="62"/>
        <v>9.5619639455457808</v>
      </c>
      <c r="V176" s="230">
        <f t="shared" si="45"/>
        <v>9.5819639455457803</v>
      </c>
      <c r="W176" s="40">
        <f t="shared" si="63"/>
        <v>-0.26522742291746226</v>
      </c>
      <c r="X176" s="40">
        <f t="shared" si="64"/>
        <v>3893.6000359822783</v>
      </c>
      <c r="Y176" s="40">
        <f t="shared" si="65"/>
        <v>189.97322287085021</v>
      </c>
      <c r="Z176" s="40">
        <f t="shared" si="66"/>
        <v>1300.7935360358404</v>
      </c>
      <c r="AA176" s="230">
        <f t="shared" si="46"/>
        <v>0.47817604520413343</v>
      </c>
      <c r="AB176" s="230">
        <f t="shared" si="67"/>
        <v>-0.50826992605430921</v>
      </c>
      <c r="AC176" s="40">
        <f t="shared" si="78"/>
        <v>0.53648436698166324</v>
      </c>
      <c r="AD176" s="40">
        <f t="shared" si="47"/>
        <v>7.4559488517895955E-2</v>
      </c>
      <c r="AE176" s="40">
        <f t="shared" si="69"/>
        <v>-2.8946915517561898E-3</v>
      </c>
      <c r="AF176" s="40">
        <f t="shared" si="48"/>
        <v>733.76672361929332</v>
      </c>
      <c r="AG176" s="40">
        <f t="shared" si="49"/>
        <v>700.95911530710362</v>
      </c>
      <c r="AH176" s="40">
        <f t="shared" si="70"/>
        <v>9.6427411186505623</v>
      </c>
      <c r="AI176" s="40">
        <f t="shared" si="50"/>
        <v>412.06562416210505</v>
      </c>
      <c r="AJ176" s="40">
        <f t="shared" si="71"/>
        <v>9.5594296712517899</v>
      </c>
      <c r="AK176" s="8">
        <f t="shared" si="74"/>
        <v>60.544907922268777</v>
      </c>
      <c r="AL176" s="41">
        <f t="shared" si="75"/>
        <v>2.7152583626710349</v>
      </c>
      <c r="AZ176" s="8"/>
    </row>
    <row r="177" spans="1:52" x14ac:dyDescent="0.25">
      <c r="A177" s="39"/>
      <c r="B177" s="40">
        <f t="shared" si="77"/>
        <v>733.76672361929332</v>
      </c>
      <c r="C177" s="40">
        <f t="shared" si="77"/>
        <v>700.95911530710362</v>
      </c>
      <c r="D177" s="40">
        <f t="shared" si="77"/>
        <v>9.6427411186505623</v>
      </c>
      <c r="E177" s="40">
        <f t="shared" si="72"/>
        <v>16</v>
      </c>
      <c r="F177" s="40">
        <f t="shared" si="52"/>
        <v>16</v>
      </c>
      <c r="G177" s="40">
        <f t="shared" si="53"/>
        <v>4100.9412665650289</v>
      </c>
      <c r="H177" s="25">
        <f t="shared" si="79"/>
        <v>0.04</v>
      </c>
      <c r="I177" s="226">
        <f t="shared" si="54"/>
        <v>26.24608664975176</v>
      </c>
      <c r="J177" s="227">
        <f t="shared" si="76"/>
        <v>80</v>
      </c>
      <c r="K177" s="40">
        <f t="shared" si="55"/>
        <v>1</v>
      </c>
      <c r="L177" s="215">
        <f t="shared" si="56"/>
        <v>9.6827411186505614</v>
      </c>
      <c r="M177" s="215">
        <f t="shared" si="42"/>
        <v>9.6627411186505618</v>
      </c>
      <c r="N177" s="40">
        <f t="shared" si="57"/>
        <v>0.278084923678378</v>
      </c>
      <c r="O177" s="40">
        <f t="shared" si="58"/>
        <v>6.2269449689961025</v>
      </c>
      <c r="P177" s="228">
        <f t="shared" si="59"/>
        <v>192.64524038758066</v>
      </c>
      <c r="Q177" s="40">
        <f t="shared" si="60"/>
        <v>3994.9434515971752</v>
      </c>
      <c r="R177" s="40">
        <f t="shared" si="61"/>
        <v>1302.7077862840217</v>
      </c>
      <c r="S177" s="215">
        <f t="shared" si="43"/>
        <v>0.49248000174724682</v>
      </c>
      <c r="T177" s="215">
        <f t="shared" si="44"/>
        <v>0.54792899715428989</v>
      </c>
      <c r="U177" s="230">
        <f t="shared" si="62"/>
        <v>9.6027411186505631</v>
      </c>
      <c r="V177" s="230">
        <f t="shared" si="45"/>
        <v>9.6227411186505627</v>
      </c>
      <c r="W177" s="40">
        <f t="shared" si="63"/>
        <v>-0.26633131917942876</v>
      </c>
      <c r="X177" s="40">
        <f t="shared" si="64"/>
        <v>3944.5465963796946</v>
      </c>
      <c r="Y177" s="40">
        <f t="shared" si="65"/>
        <v>191.05358849714148</v>
      </c>
      <c r="Z177" s="40">
        <f t="shared" si="66"/>
        <v>1301.5744858747817</v>
      </c>
      <c r="AA177" s="230">
        <f t="shared" si="46"/>
        <v>0.48669068740166621</v>
      </c>
      <c r="AB177" s="230">
        <f t="shared" si="67"/>
        <v>-0.51885152410596125</v>
      </c>
      <c r="AC177" s="40">
        <f t="shared" si="78"/>
        <v>0.54792899715428989</v>
      </c>
      <c r="AD177" s="40">
        <f t="shared" si="47"/>
        <v>7.3002159417995732E-2</v>
      </c>
      <c r="AE177" s="40">
        <f t="shared" si="69"/>
        <v>-2.8722056577402725E-3</v>
      </c>
      <c r="AF177" s="40">
        <f t="shared" si="48"/>
        <v>733.49687954581736</v>
      </c>
      <c r="AG177" s="40">
        <f t="shared" si="49"/>
        <v>700.41118630994936</v>
      </c>
      <c r="AH177" s="40">
        <f t="shared" si="70"/>
        <v>9.683521943045255</v>
      </c>
      <c r="AI177" s="40">
        <f t="shared" si="50"/>
        <v>420.60775480375315</v>
      </c>
      <c r="AJ177" s="40">
        <f t="shared" si="71"/>
        <v>9.6762651586972765</v>
      </c>
      <c r="AK177" s="8">
        <f t="shared" si="74"/>
        <v>62.248094883950877</v>
      </c>
      <c r="AL177" s="41">
        <f t="shared" si="75"/>
        <v>2.7489069830553352</v>
      </c>
      <c r="AZ177" s="8"/>
    </row>
    <row r="178" spans="1:52" x14ac:dyDescent="0.25">
      <c r="A178" s="39"/>
      <c r="B178" s="40">
        <f t="shared" si="77"/>
        <v>733.49687954581736</v>
      </c>
      <c r="C178" s="40">
        <f t="shared" si="77"/>
        <v>700.41118630994936</v>
      </c>
      <c r="D178" s="40">
        <f t="shared" si="77"/>
        <v>9.683521943045255</v>
      </c>
      <c r="E178" s="40">
        <f t="shared" si="72"/>
        <v>16</v>
      </c>
      <c r="F178" s="40">
        <f t="shared" si="52"/>
        <v>16</v>
      </c>
      <c r="G178" s="40">
        <f t="shared" si="53"/>
        <v>4152.976102053246</v>
      </c>
      <c r="H178" s="25">
        <f t="shared" si="79"/>
        <v>0.04</v>
      </c>
      <c r="I178" s="226">
        <f t="shared" si="54"/>
        <v>26.468554588694406</v>
      </c>
      <c r="J178" s="227">
        <f t="shared" si="76"/>
        <v>80</v>
      </c>
      <c r="K178" s="40">
        <f t="shared" si="55"/>
        <v>1</v>
      </c>
      <c r="L178" s="215">
        <f t="shared" si="56"/>
        <v>9.7235219430452542</v>
      </c>
      <c r="M178" s="215">
        <f t="shared" si="42"/>
        <v>9.7035219430452546</v>
      </c>
      <c r="N178" s="40">
        <f t="shared" si="57"/>
        <v>0.2792835593890004</v>
      </c>
      <c r="O178" s="40">
        <f t="shared" si="58"/>
        <v>6.1928726573185386</v>
      </c>
      <c r="P178" s="228">
        <f t="shared" si="59"/>
        <v>193.729479863036</v>
      </c>
      <c r="Q178" s="40">
        <f t="shared" si="60"/>
        <v>4046.7554225733202</v>
      </c>
      <c r="R178" s="40">
        <f t="shared" si="61"/>
        <v>1303.46828263815</v>
      </c>
      <c r="S178" s="215">
        <f t="shared" si="43"/>
        <v>0.50131920191431623</v>
      </c>
      <c r="T178" s="215">
        <f t="shared" si="44"/>
        <v>0.56004474297206375</v>
      </c>
      <c r="U178" s="230">
        <f t="shared" si="62"/>
        <v>9.6435219430452559</v>
      </c>
      <c r="V178" s="230">
        <f t="shared" si="45"/>
        <v>9.6635219430452555</v>
      </c>
      <c r="W178" s="40">
        <f t="shared" si="63"/>
        <v>-0.26743511417024024</v>
      </c>
      <c r="X178" s="40">
        <f t="shared" si="64"/>
        <v>3995.9313924942339</v>
      </c>
      <c r="Y178" s="40">
        <f t="shared" si="65"/>
        <v>192.13558285326275</v>
      </c>
      <c r="Z178" s="40">
        <f t="shared" si="66"/>
        <v>1302.3471036807387</v>
      </c>
      <c r="AA178" s="230">
        <f t="shared" si="46"/>
        <v>0.49544919228748885</v>
      </c>
      <c r="AB178" s="230">
        <f t="shared" si="67"/>
        <v>-0.53004595391039888</v>
      </c>
      <c r="AC178" s="40">
        <f t="shared" si="78"/>
        <v>0.56004474297206375</v>
      </c>
      <c r="AD178" s="40">
        <f t="shared" si="47"/>
        <v>7.1422864872771941E-2</v>
      </c>
      <c r="AE178" s="40">
        <f t="shared" si="69"/>
        <v>-2.8507797396781056E-3</v>
      </c>
      <c r="AF178" s="40">
        <f t="shared" si="48"/>
        <v>733.21611836223428</v>
      </c>
      <c r="AG178" s="40">
        <f t="shared" si="49"/>
        <v>699.85114156697728</v>
      </c>
      <c r="AH178" s="40">
        <f t="shared" si="70"/>
        <v>9.7243064175915173</v>
      </c>
      <c r="AI178" s="40">
        <f t="shared" si="50"/>
        <v>429.65736138862019</v>
      </c>
      <c r="AJ178" s="40">
        <f t="shared" si="71"/>
        <v>9.7956144257496707</v>
      </c>
      <c r="AK178" s="8">
        <f t="shared" si="74"/>
        <v>64.010094487752909</v>
      </c>
      <c r="AL178" s="41">
        <f t="shared" si="75"/>
        <v>2.7832795719664247</v>
      </c>
      <c r="AZ178" s="8"/>
    </row>
    <row r="179" spans="1:52" x14ac:dyDescent="0.25">
      <c r="A179" s="39"/>
      <c r="B179" s="40">
        <f t="shared" si="77"/>
        <v>733.21611836223428</v>
      </c>
      <c r="C179" s="40">
        <f t="shared" si="77"/>
        <v>699.85114156697728</v>
      </c>
      <c r="D179" s="40">
        <f t="shared" si="77"/>
        <v>9.7243064175915173</v>
      </c>
      <c r="E179" s="40">
        <f t="shared" si="72"/>
        <v>16</v>
      </c>
      <c r="F179" s="40">
        <f t="shared" si="52"/>
        <v>16</v>
      </c>
      <c r="G179" s="40">
        <f t="shared" si="53"/>
        <v>4179.7066366559302</v>
      </c>
      <c r="H179" s="25">
        <f t="shared" si="79"/>
        <v>0.02</v>
      </c>
      <c r="I179" s="226">
        <f t="shared" si="54"/>
        <v>26.691981436205609</v>
      </c>
      <c r="J179" s="227">
        <f t="shared" si="76"/>
        <v>80</v>
      </c>
      <c r="K179" s="40">
        <f t="shared" si="55"/>
        <v>1</v>
      </c>
      <c r="L179" s="215">
        <f t="shared" si="56"/>
        <v>9.7443064175915168</v>
      </c>
      <c r="M179" s="215">
        <f t="shared" si="42"/>
        <v>9.734306417591517</v>
      </c>
      <c r="N179" s="40">
        <f t="shared" si="57"/>
        <v>0.14301545497696111</v>
      </c>
      <c r="O179" s="40">
        <f t="shared" si="58"/>
        <v>6.1574218785381154</v>
      </c>
      <c r="P179" s="228">
        <f t="shared" si="59"/>
        <v>194.41568851654242</v>
      </c>
      <c r="Q179" s="40">
        <f t="shared" si="60"/>
        <v>4086.156619154699</v>
      </c>
      <c r="R179" s="40">
        <f t="shared" si="61"/>
        <v>1303.944865514969</v>
      </c>
      <c r="S179" s="215">
        <f t="shared" si="43"/>
        <v>0.5089286144376759</v>
      </c>
      <c r="T179" s="215">
        <f t="shared" si="44"/>
        <v>0.29123149745977284</v>
      </c>
      <c r="U179" s="230">
        <f t="shared" si="62"/>
        <v>9.7043064175915177</v>
      </c>
      <c r="V179" s="230">
        <f t="shared" si="45"/>
        <v>9.7143064175915175</v>
      </c>
      <c r="W179" s="40">
        <f t="shared" si="63"/>
        <v>-0.13149520019469207</v>
      </c>
      <c r="X179" s="40">
        <f t="shared" si="64"/>
        <v>4060.530123153796</v>
      </c>
      <c r="Y179" s="40">
        <f t="shared" si="65"/>
        <v>193.61762049605389</v>
      </c>
      <c r="Z179" s="40">
        <f t="shared" si="66"/>
        <v>1303.3902487901455</v>
      </c>
      <c r="AA179" s="230">
        <f t="shared" si="46"/>
        <v>0.50595204851974429</v>
      </c>
      <c r="AB179" s="230">
        <f t="shared" si="67"/>
        <v>-0.26615878033844492</v>
      </c>
      <c r="AC179" s="40">
        <f t="shared" si="78"/>
        <v>0.29123149745977284</v>
      </c>
      <c r="AD179" s="40">
        <f t="shared" si="47"/>
        <v>6.8673890614330116E-2</v>
      </c>
      <c r="AE179" s="40">
        <f t="shared" si="69"/>
        <v>-6.4584775843087583E-3</v>
      </c>
      <c r="AF179" s="40">
        <f t="shared" si="48"/>
        <v>733.06790231975151</v>
      </c>
      <c r="AG179" s="40">
        <f t="shared" si="49"/>
        <v>699.55991006951751</v>
      </c>
      <c r="AH179" s="40">
        <f t="shared" si="70"/>
        <v>9.7451252390827587</v>
      </c>
      <c r="AI179" s="40">
        <f t="shared" si="50"/>
        <v>223.34648125230072</v>
      </c>
      <c r="AJ179" s="40">
        <f t="shared" si="71"/>
        <v>9.8576551149864216</v>
      </c>
      <c r="AK179" s="8">
        <f t="shared" si="74"/>
        <v>64.937647086871394</v>
      </c>
      <c r="AL179" s="41">
        <f t="shared" si="75"/>
        <v>2.8011472904666088</v>
      </c>
      <c r="AZ179" s="8"/>
    </row>
    <row r="180" spans="1:52" x14ac:dyDescent="0.25">
      <c r="A180" s="39"/>
      <c r="B180" s="40">
        <f t="shared" si="77"/>
        <v>733.06790231975151</v>
      </c>
      <c r="C180" s="40">
        <f t="shared" si="77"/>
        <v>699.55991006951751</v>
      </c>
      <c r="D180" s="40">
        <f t="shared" si="77"/>
        <v>9.7451252390827587</v>
      </c>
      <c r="E180" s="40">
        <f t="shared" si="72"/>
        <v>16</v>
      </c>
      <c r="F180" s="40">
        <f t="shared" si="52"/>
        <v>16</v>
      </c>
      <c r="G180" s="40">
        <f t="shared" si="53"/>
        <v>4206.5539481073274</v>
      </c>
      <c r="H180" s="25">
        <f t="shared" si="79"/>
        <v>0.02</v>
      </c>
      <c r="I180" s="226">
        <f t="shared" si="54"/>
        <v>26.806393800187198</v>
      </c>
      <c r="J180" s="227">
        <f t="shared" si="76"/>
        <v>80</v>
      </c>
      <c r="K180" s="40">
        <f t="shared" si="55"/>
        <v>1</v>
      </c>
      <c r="L180" s="215">
        <f t="shared" si="56"/>
        <v>9.7651252390827583</v>
      </c>
      <c r="M180" s="215">
        <f t="shared" si="42"/>
        <v>9.7551252390827585</v>
      </c>
      <c r="N180" s="40">
        <f t="shared" si="57"/>
        <v>0.1433336933419298</v>
      </c>
      <c r="O180" s="40">
        <f t="shared" si="58"/>
        <v>6.1387071329072906</v>
      </c>
      <c r="P180" s="228">
        <f t="shared" si="59"/>
        <v>194.9702761404005</v>
      </c>
      <c r="Q180" s="40">
        <f t="shared" si="60"/>
        <v>4112.9443836929604</v>
      </c>
      <c r="R180" s="40">
        <f t="shared" si="61"/>
        <v>1304.32739044552</v>
      </c>
      <c r="S180" s="215">
        <f t="shared" si="43"/>
        <v>0.51367603901639314</v>
      </c>
      <c r="T180" s="215">
        <f t="shared" si="44"/>
        <v>0.29472883271478645</v>
      </c>
      <c r="U180" s="230">
        <f t="shared" si="62"/>
        <v>9.7251252390827592</v>
      </c>
      <c r="V180" s="230">
        <f t="shared" si="45"/>
        <v>9.735125239082759</v>
      </c>
      <c r="W180" s="40">
        <f t="shared" si="63"/>
        <v>-0.13176466321247915</v>
      </c>
      <c r="X180" s="40">
        <f t="shared" si="64"/>
        <v>4087.2080424577662</v>
      </c>
      <c r="Y180" s="40">
        <f t="shared" si="65"/>
        <v>194.17163785779621</v>
      </c>
      <c r="Z180" s="40">
        <f t="shared" si="66"/>
        <v>1303.7757850543792</v>
      </c>
      <c r="AA180" s="230">
        <f t="shared" si="46"/>
        <v>0.51067772989092153</v>
      </c>
      <c r="AB180" s="230">
        <f t="shared" si="67"/>
        <v>-0.2692799229904384</v>
      </c>
      <c r="AC180" s="40">
        <f t="shared" si="78"/>
        <v>0.29472883271478645</v>
      </c>
      <c r="AD180" s="40">
        <f t="shared" si="47"/>
        <v>6.7858986905954682E-2</v>
      </c>
      <c r="AE180" s="40">
        <f t="shared" si="69"/>
        <v>-2.7814296170277303E-3</v>
      </c>
      <c r="AF180" s="40">
        <f t="shared" si="48"/>
        <v>732.91650718037863</v>
      </c>
      <c r="AG180" s="40">
        <f t="shared" si="49"/>
        <v>699.26518123680273</v>
      </c>
      <c r="AH180" s="40">
        <f t="shared" si="70"/>
        <v>9.765945857435721</v>
      </c>
      <c r="AI180" s="40">
        <f t="shared" si="50"/>
        <v>225.96231197300528</v>
      </c>
      <c r="AJ180" s="40">
        <f t="shared" si="71"/>
        <v>9.9204224238678123</v>
      </c>
      <c r="AK180" s="8">
        <f t="shared" si="74"/>
        <v>65.882103261859086</v>
      </c>
      <c r="AL180" s="41">
        <f t="shared" si="75"/>
        <v>2.8192242754244492</v>
      </c>
      <c r="AZ180" s="8"/>
    </row>
    <row r="181" spans="1:52" x14ac:dyDescent="0.25">
      <c r="A181" s="39"/>
      <c r="B181" s="40">
        <f t="shared" si="77"/>
        <v>732.91650718037863</v>
      </c>
      <c r="C181" s="40">
        <f t="shared" si="77"/>
        <v>699.26518123680273</v>
      </c>
      <c r="D181" s="40">
        <f t="shared" si="77"/>
        <v>9.765945857435721</v>
      </c>
      <c r="E181" s="40">
        <f t="shared" si="72"/>
        <v>16</v>
      </c>
      <c r="F181" s="40">
        <f t="shared" si="52"/>
        <v>16</v>
      </c>
      <c r="G181" s="40">
        <f t="shared" si="53"/>
        <v>4233.5183107347402</v>
      </c>
      <c r="H181" s="25">
        <f t="shared" si="79"/>
        <v>0.02</v>
      </c>
      <c r="I181" s="226">
        <f t="shared" si="54"/>
        <v>26.921060754860719</v>
      </c>
      <c r="J181" s="227">
        <f t="shared" si="76"/>
        <v>80</v>
      </c>
      <c r="K181" s="40">
        <f t="shared" si="55"/>
        <v>1</v>
      </c>
      <c r="L181" s="215">
        <f t="shared" si="56"/>
        <v>9.7859458574357205</v>
      </c>
      <c r="M181" s="215">
        <f t="shared" si="42"/>
        <v>9.7759458574357208</v>
      </c>
      <c r="N181" s="40">
        <f t="shared" si="57"/>
        <v>0.14365201133647076</v>
      </c>
      <c r="O181" s="40">
        <f t="shared" si="58"/>
        <v>6.1195909733091414</v>
      </c>
      <c r="P181" s="228">
        <f t="shared" si="59"/>
        <v>195.52530693296774</v>
      </c>
      <c r="Q181" s="40">
        <f t="shared" si="60"/>
        <v>4139.8490572529736</v>
      </c>
      <c r="R181" s="40">
        <f t="shared" si="61"/>
        <v>1304.7078772141422</v>
      </c>
      <c r="S181" s="215">
        <f t="shared" si="43"/>
        <v>0.51850007890615024</v>
      </c>
      <c r="T181" s="215">
        <f t="shared" si="44"/>
        <v>0.29834275156292572</v>
      </c>
      <c r="U181" s="230">
        <f t="shared" si="62"/>
        <v>9.7459458574357214</v>
      </c>
      <c r="V181" s="230">
        <f t="shared" si="45"/>
        <v>9.7559458574357212</v>
      </c>
      <c r="W181" s="40">
        <f t="shared" si="63"/>
        <v>-0.13203409732483351</v>
      </c>
      <c r="X181" s="40">
        <f t="shared" si="64"/>
        <v>4114.0026263555874</v>
      </c>
      <c r="Y181" s="40">
        <f t="shared" si="65"/>
        <v>194.72609914992478</v>
      </c>
      <c r="Z181" s="40">
        <f t="shared" si="66"/>
        <v>1304.1592599278592</v>
      </c>
      <c r="AA181" s="230">
        <f t="shared" si="46"/>
        <v>0.51547966773693743</v>
      </c>
      <c r="AB181" s="230">
        <f t="shared" si="67"/>
        <v>-0.27250476096253418</v>
      </c>
      <c r="AC181" s="40">
        <f t="shared" si="78"/>
        <v>0.29834275156292572</v>
      </c>
      <c r="AD181" s="40">
        <f t="shared" si="47"/>
        <v>6.7036989822029075E-2</v>
      </c>
      <c r="AE181" s="40">
        <f t="shared" si="69"/>
        <v>-2.7719995552533453E-3</v>
      </c>
      <c r="AF181" s="40">
        <f t="shared" si="48"/>
        <v>732.76181644015219</v>
      </c>
      <c r="AG181" s="40">
        <f t="shared" si="49"/>
        <v>698.9668384852398</v>
      </c>
      <c r="AH181" s="40">
        <f t="shared" si="70"/>
        <v>9.786768272712413</v>
      </c>
      <c r="AI181" s="40">
        <f t="shared" si="50"/>
        <v>228.66632199688837</v>
      </c>
      <c r="AJ181" s="40">
        <f t="shared" si="71"/>
        <v>9.9839408466447264</v>
      </c>
      <c r="AK181" s="8">
        <f t="shared" si="74"/>
        <v>66.844000481454273</v>
      </c>
      <c r="AL181" s="41">
        <f t="shared" si="75"/>
        <v>2.8375175811842004</v>
      </c>
      <c r="AZ181" s="8"/>
    </row>
    <row r="182" spans="1:52" x14ac:dyDescent="0.25">
      <c r="A182" s="39"/>
      <c r="B182" s="40">
        <f t="shared" si="77"/>
        <v>732.76181644015219</v>
      </c>
      <c r="C182" s="40">
        <f t="shared" si="77"/>
        <v>698.9668384852398</v>
      </c>
      <c r="D182" s="40">
        <f t="shared" si="77"/>
        <v>9.786768272712413</v>
      </c>
      <c r="E182" s="40">
        <f t="shared" si="72"/>
        <v>16</v>
      </c>
      <c r="F182" s="40">
        <f t="shared" si="52"/>
        <v>16</v>
      </c>
      <c r="G182" s="40">
        <f t="shared" si="53"/>
        <v>4260.5999989968777</v>
      </c>
      <c r="H182" s="25">
        <f t="shared" si="79"/>
        <v>0.02</v>
      </c>
      <c r="I182" s="226">
        <f t="shared" si="54"/>
        <v>27.035982363929907</v>
      </c>
      <c r="J182" s="227">
        <f t="shared" si="76"/>
        <v>80</v>
      </c>
      <c r="K182" s="40">
        <f t="shared" si="55"/>
        <v>1</v>
      </c>
      <c r="L182" s="215">
        <f t="shared" si="56"/>
        <v>9.8067682727124126</v>
      </c>
      <c r="M182" s="215">
        <f t="shared" si="42"/>
        <v>9.7967682727124128</v>
      </c>
      <c r="N182" s="40">
        <f t="shared" si="57"/>
        <v>0.1439704089751217</v>
      </c>
      <c r="O182" s="40">
        <f t="shared" si="58"/>
        <v>6.1000586891765494</v>
      </c>
      <c r="P182" s="228">
        <f t="shared" si="59"/>
        <v>196.08078043752636</v>
      </c>
      <c r="Q182" s="40">
        <f t="shared" si="60"/>
        <v>4166.8709142160578</v>
      </c>
      <c r="R182" s="40">
        <f t="shared" si="61"/>
        <v>1305.0863413959044</v>
      </c>
      <c r="S182" s="215">
        <f t="shared" si="43"/>
        <v>0.5234037003735994</v>
      </c>
      <c r="T182" s="215">
        <f t="shared" si="44"/>
        <v>0.302080417090898</v>
      </c>
      <c r="U182" s="230">
        <f t="shared" si="62"/>
        <v>9.7667682727124134</v>
      </c>
      <c r="V182" s="230">
        <f t="shared" si="45"/>
        <v>9.7767682727124132</v>
      </c>
      <c r="W182" s="40">
        <f t="shared" si="63"/>
        <v>-0.13230350251902223</v>
      </c>
      <c r="X182" s="40">
        <f t="shared" si="64"/>
        <v>4140.9141491674172</v>
      </c>
      <c r="Y182" s="40">
        <f t="shared" si="65"/>
        <v>195.28100391305128</v>
      </c>
      <c r="Z182" s="40">
        <f t="shared" si="66"/>
        <v>1304.5406892187173</v>
      </c>
      <c r="AA182" s="230">
        <f t="shared" si="46"/>
        <v>0.52036081324139616</v>
      </c>
      <c r="AB182" s="230">
        <f t="shared" si="67"/>
        <v>-0.27583964398974109</v>
      </c>
      <c r="AC182" s="40">
        <f t="shared" si="78"/>
        <v>0.302080417090898</v>
      </c>
      <c r="AD182" s="40">
        <f t="shared" si="47"/>
        <v>6.6207535703917769E-2</v>
      </c>
      <c r="AE182" s="40">
        <f t="shared" si="69"/>
        <v>-2.7628984403482628E-3</v>
      </c>
      <c r="AF182" s="40">
        <f t="shared" si="48"/>
        <v>732.60370643203646</v>
      </c>
      <c r="AG182" s="40">
        <f t="shared" si="49"/>
        <v>698.6647580681489</v>
      </c>
      <c r="AH182" s="40">
        <f t="shared" si="70"/>
        <v>9.807592484975407</v>
      </c>
      <c r="AI182" s="40">
        <f t="shared" si="50"/>
        <v>231.46393269873354</v>
      </c>
      <c r="AJ182" s="40">
        <f t="shared" si="71"/>
        <v>10.048236383505486</v>
      </c>
      <c r="AK182" s="8">
        <f t="shared" si="74"/>
        <v>67.823907278809031</v>
      </c>
      <c r="AL182" s="41">
        <f t="shared" si="75"/>
        <v>2.8560346958000991</v>
      </c>
      <c r="AZ182" s="8"/>
    </row>
    <row r="183" spans="1:52" x14ac:dyDescent="0.25">
      <c r="A183" s="39"/>
      <c r="B183" s="40">
        <f t="shared" si="77"/>
        <v>732.60370643203646</v>
      </c>
      <c r="C183" s="40">
        <f t="shared" si="77"/>
        <v>698.6647580681489</v>
      </c>
      <c r="D183" s="40">
        <f t="shared" si="77"/>
        <v>9.807592484975407</v>
      </c>
      <c r="E183" s="40">
        <f t="shared" si="72"/>
        <v>16</v>
      </c>
      <c r="F183" s="40">
        <f t="shared" si="52"/>
        <v>16</v>
      </c>
      <c r="G183" s="40">
        <f t="shared" si="53"/>
        <v>4287.7992874837864</v>
      </c>
      <c r="H183" s="25">
        <f t="shared" si="79"/>
        <v>0.02</v>
      </c>
      <c r="I183" s="226">
        <f t="shared" si="54"/>
        <v>27.151158691110052</v>
      </c>
      <c r="J183" s="227">
        <f t="shared" si="76"/>
        <v>80</v>
      </c>
      <c r="K183" s="40">
        <f t="shared" si="55"/>
        <v>1</v>
      </c>
      <c r="L183" s="215">
        <f t="shared" si="56"/>
        <v>9.8275924849754066</v>
      </c>
      <c r="M183" s="215">
        <f t="shared" si="42"/>
        <v>9.8175924849754068</v>
      </c>
      <c r="N183" s="40">
        <f t="shared" si="57"/>
        <v>0.14428888627227821</v>
      </c>
      <c r="O183" s="40">
        <f t="shared" si="58"/>
        <v>6.0800946654851371</v>
      </c>
      <c r="P183" s="228">
        <f t="shared" si="59"/>
        <v>196.63669619908225</v>
      </c>
      <c r="Q183" s="40">
        <f t="shared" si="60"/>
        <v>4194.0102290948735</v>
      </c>
      <c r="R183" s="40">
        <f t="shared" si="61"/>
        <v>1305.4627984106003</v>
      </c>
      <c r="S183" s="215">
        <f t="shared" si="43"/>
        <v>0.5283900657780336</v>
      </c>
      <c r="T183" s="215">
        <f t="shared" si="44"/>
        <v>0.30594963295316774</v>
      </c>
      <c r="U183" s="230">
        <f t="shared" si="62"/>
        <v>9.7875924849754075</v>
      </c>
      <c r="V183" s="230">
        <f t="shared" si="45"/>
        <v>9.7975924849754072</v>
      </c>
      <c r="W183" s="40">
        <f t="shared" si="63"/>
        <v>-0.1325728787824545</v>
      </c>
      <c r="X183" s="40">
        <f t="shared" si="64"/>
        <v>4167.9428853447407</v>
      </c>
      <c r="Y183" s="40">
        <f t="shared" si="65"/>
        <v>195.83635168952614</v>
      </c>
      <c r="Z183" s="40">
        <f t="shared" si="66"/>
        <v>1304.9200885769299</v>
      </c>
      <c r="AA183" s="230">
        <f t="shared" si="46"/>
        <v>0.52532431266341661</v>
      </c>
      <c r="AB183" s="230">
        <f t="shared" si="67"/>
        <v>-0.27929148747079102</v>
      </c>
      <c r="AC183" s="40">
        <f t="shared" si="78"/>
        <v>0.30594963295316774</v>
      </c>
      <c r="AD183" s="40">
        <f t="shared" si="47"/>
        <v>6.5370236947012245E-2</v>
      </c>
      <c r="AE183" s="40">
        <f t="shared" si="69"/>
        <v>-2.7541361050982369E-3</v>
      </c>
      <c r="AF183" s="40">
        <f t="shared" si="48"/>
        <v>732.44204568535554</v>
      </c>
      <c r="AG183" s="40">
        <f t="shared" si="49"/>
        <v>698.35880843519578</v>
      </c>
      <c r="AH183" s="40">
        <f t="shared" si="70"/>
        <v>9.8284184942878188</v>
      </c>
      <c r="AI183" s="40">
        <f t="shared" si="50"/>
        <v>234.36105059880765</v>
      </c>
      <c r="AJ183" s="40">
        <f t="shared" si="71"/>
        <v>10.113336675338488</v>
      </c>
      <c r="AK183" s="8">
        <f t="shared" si="74"/>
        <v>68.822425970755219</v>
      </c>
      <c r="AL183" s="41">
        <f t="shared" si="75"/>
        <v>2.8747835798480037</v>
      </c>
      <c r="AZ183" s="8"/>
    </row>
    <row r="184" spans="1:52" x14ac:dyDescent="0.25">
      <c r="A184" s="39"/>
      <c r="B184" s="40">
        <f t="shared" si="77"/>
        <v>732.44204568535554</v>
      </c>
      <c r="C184" s="40">
        <f t="shared" si="77"/>
        <v>698.35880843519578</v>
      </c>
      <c r="D184" s="40">
        <f t="shared" si="77"/>
        <v>9.8284184942878188</v>
      </c>
      <c r="E184" s="40">
        <f t="shared" si="72"/>
        <v>16</v>
      </c>
      <c r="F184" s="40">
        <f t="shared" si="52"/>
        <v>16</v>
      </c>
      <c r="G184" s="40">
        <f t="shared" si="53"/>
        <v>4315.1164509169203</v>
      </c>
      <c r="H184" s="25">
        <f t="shared" si="79"/>
        <v>0.02</v>
      </c>
      <c r="I184" s="226">
        <f t="shared" si="54"/>
        <v>27.266589800127804</v>
      </c>
      <c r="J184" s="227">
        <f t="shared" si="76"/>
        <v>80</v>
      </c>
      <c r="K184" s="40">
        <f t="shared" si="55"/>
        <v>1</v>
      </c>
      <c r="L184" s="215">
        <f t="shared" si="56"/>
        <v>9.8484184942878183</v>
      </c>
      <c r="M184" s="215">
        <f t="shared" si="42"/>
        <v>9.8384184942878186</v>
      </c>
      <c r="N184" s="40">
        <f t="shared" si="57"/>
        <v>0.14460744324247798</v>
      </c>
      <c r="O184" s="40">
        <f t="shared" si="58"/>
        <v>6.0596823018708923</v>
      </c>
      <c r="P184" s="228">
        <f t="shared" si="59"/>
        <v>197.1930537643552</v>
      </c>
      <c r="Q184" s="40">
        <f t="shared" si="60"/>
        <v>4221.2672765334455</v>
      </c>
      <c r="R184" s="40">
        <f t="shared" si="61"/>
        <v>1305.8372635246608</v>
      </c>
      <c r="S184" s="215">
        <f t="shared" si="43"/>
        <v>0.53346255182044089</v>
      </c>
      <c r="T184" s="215">
        <f t="shared" si="44"/>
        <v>0.30995891928234243</v>
      </c>
      <c r="U184" s="230">
        <f t="shared" si="62"/>
        <v>9.8084184942878192</v>
      </c>
      <c r="V184" s="230">
        <f t="shared" si="45"/>
        <v>9.818418494287819</v>
      </c>
      <c r="W184" s="40">
        <f t="shared" si="63"/>
        <v>-0.13284222610234053</v>
      </c>
      <c r="X184" s="40">
        <f t="shared" si="64"/>
        <v>4195.0891094704039</v>
      </c>
      <c r="Y184" s="40">
        <f t="shared" si="65"/>
        <v>196.39214202342839</v>
      </c>
      <c r="Z184" s="40">
        <f t="shared" si="66"/>
        <v>1305.297473496269</v>
      </c>
      <c r="AA184" s="230">
        <f t="shared" si="46"/>
        <v>0.53037352549115901</v>
      </c>
      <c r="AB184" s="230">
        <f t="shared" si="67"/>
        <v>-0.28286783925730258</v>
      </c>
      <c r="AC184" s="40">
        <f t="shared" si="78"/>
        <v>0.30995891928234243</v>
      </c>
      <c r="AD184" s="40">
        <f t="shared" si="47"/>
        <v>6.4524679742420793E-2</v>
      </c>
      <c r="AE184" s="40">
        <f t="shared" si="69"/>
        <v>-2.7457232133647298E-3</v>
      </c>
      <c r="AF184" s="40">
        <f t="shared" si="48"/>
        <v>732.27669420931568</v>
      </c>
      <c r="AG184" s="40">
        <f t="shared" si="49"/>
        <v>698.04884951591339</v>
      </c>
      <c r="AH184" s="40">
        <f t="shared" si="70"/>
        <v>9.8492463007133964</v>
      </c>
      <c r="AI184" s="40">
        <f t="shared" si="50"/>
        <v>237.36412487243197</v>
      </c>
      <c r="AJ184" s="40">
        <f t="shared" si="71"/>
        <v>10.179271154469719</v>
      </c>
      <c r="AK184" s="8">
        <f t="shared" si="74"/>
        <v>69.840195696257439</v>
      </c>
      <c r="AL184" s="41">
        <f t="shared" si="75"/>
        <v>2.8937727098377981</v>
      </c>
      <c r="AZ184" s="8"/>
    </row>
    <row r="185" spans="1:52" x14ac:dyDescent="0.25">
      <c r="A185" s="39"/>
      <c r="B185" s="40">
        <f t="shared" si="77"/>
        <v>732.27669420931568</v>
      </c>
      <c r="C185" s="40">
        <f t="shared" si="77"/>
        <v>698.04884951591339</v>
      </c>
      <c r="D185" s="40">
        <f t="shared" si="77"/>
        <v>9.8492463007133964</v>
      </c>
      <c r="E185" s="40">
        <f t="shared" si="72"/>
        <v>16</v>
      </c>
      <c r="F185" s="40">
        <f t="shared" si="52"/>
        <v>16</v>
      </c>
      <c r="G185" s="40">
        <f t="shared" si="53"/>
        <v>4342.5517641492725</v>
      </c>
      <c r="H185" s="25">
        <f t="shared" si="79"/>
        <v>0.02</v>
      </c>
      <c r="I185" s="226">
        <f t="shared" si="54"/>
        <v>27.382275754721832</v>
      </c>
      <c r="J185" s="227">
        <f t="shared" si="76"/>
        <v>80</v>
      </c>
      <c r="K185" s="40">
        <f t="shared" si="55"/>
        <v>1</v>
      </c>
      <c r="L185" s="215">
        <f t="shared" si="56"/>
        <v>9.8692463007133959</v>
      </c>
      <c r="M185" s="215">
        <f t="shared" si="42"/>
        <v>9.8592463007133961</v>
      </c>
      <c r="N185" s="40">
        <f t="shared" si="57"/>
        <v>0.14492607990008821</v>
      </c>
      <c r="O185" s="40">
        <f t="shared" si="58"/>
        <v>6.0388039221629262</v>
      </c>
      <c r="P185" s="228">
        <f t="shared" si="59"/>
        <v>197.74985268177173</v>
      </c>
      <c r="Q185" s="40">
        <f t="shared" si="60"/>
        <v>4248.6423313073292</v>
      </c>
      <c r="R185" s="40">
        <f t="shared" si="61"/>
        <v>1306.2097518530366</v>
      </c>
      <c r="S185" s="215">
        <f t="shared" si="43"/>
        <v>0.53862477001101583</v>
      </c>
      <c r="T185" s="215">
        <f t="shared" si="44"/>
        <v>0.31411759990571769</v>
      </c>
      <c r="U185" s="230">
        <f t="shared" si="62"/>
        <v>9.8292463007133968</v>
      </c>
      <c r="V185" s="230">
        <f t="shared" si="45"/>
        <v>9.8392463007133966</v>
      </c>
      <c r="W185" s="40">
        <f t="shared" si="63"/>
        <v>-0.13311154446608953</v>
      </c>
      <c r="X185" s="40">
        <f t="shared" si="64"/>
        <v>4222.3530962587656</v>
      </c>
      <c r="Y185" s="40">
        <f t="shared" si="65"/>
        <v>196.94837446055826</v>
      </c>
      <c r="Z185" s="40">
        <f t="shared" si="66"/>
        <v>1305.6728593162306</v>
      </c>
      <c r="AA185" s="230">
        <f t="shared" si="46"/>
        <v>0.535512044802125</v>
      </c>
      <c r="AB185" s="230">
        <f t="shared" si="67"/>
        <v>-0.28657695635914415</v>
      </c>
      <c r="AC185" s="40">
        <f t="shared" si="78"/>
        <v>0.31411759990571769</v>
      </c>
      <c r="AD185" s="40">
        <f t="shared" si="47"/>
        <v>6.367042154276932E-2</v>
      </c>
      <c r="AE185" s="40">
        <f t="shared" si="69"/>
        <v>-2.737671338004784E-3</v>
      </c>
      <c r="AF185" s="40">
        <f t="shared" si="48"/>
        <v>732.10750268931008</v>
      </c>
      <c r="AG185" s="40">
        <f t="shared" si="49"/>
        <v>697.73473191600772</v>
      </c>
      <c r="AH185" s="40">
        <f t="shared" si="70"/>
        <v>9.8700759043163693</v>
      </c>
      <c r="AI185" s="40">
        <f t="shared" si="50"/>
        <v>240.48021342674792</v>
      </c>
      <c r="AJ185" s="40">
        <f t="shared" si="71"/>
        <v>10.246071213754927</v>
      </c>
      <c r="AK185" s="8">
        <f t="shared" si="74"/>
        <v>70.877895821335215</v>
      </c>
      <c r="AL185" s="41">
        <f t="shared" si="75"/>
        <v>2.9130111269119379</v>
      </c>
      <c r="AZ185" s="8"/>
    </row>
    <row r="186" spans="1:52" x14ac:dyDescent="0.25">
      <c r="A186" s="39"/>
      <c r="B186" s="40">
        <f t="shared" si="77"/>
        <v>732.10750268931008</v>
      </c>
      <c r="C186" s="40">
        <f t="shared" si="77"/>
        <v>697.73473191600772</v>
      </c>
      <c r="D186" s="40">
        <f t="shared" si="77"/>
        <v>9.8700759043163693</v>
      </c>
      <c r="E186" s="40">
        <f t="shared" si="72"/>
        <v>16</v>
      </c>
      <c r="F186" s="40">
        <f t="shared" si="52"/>
        <v>16</v>
      </c>
      <c r="G186" s="40">
        <f t="shared" si="53"/>
        <v>4370.1055021652855</v>
      </c>
      <c r="H186" s="25">
        <f t="shared" si="79"/>
        <v>0.02</v>
      </c>
      <c r="I186" s="226">
        <f t="shared" si="54"/>
        <v>27.498216618641891</v>
      </c>
      <c r="J186" s="227">
        <f t="shared" si="76"/>
        <v>80</v>
      </c>
      <c r="K186" s="40">
        <f t="shared" si="55"/>
        <v>1</v>
      </c>
      <c r="L186" s="215">
        <f t="shared" si="56"/>
        <v>9.8900759043163688</v>
      </c>
      <c r="M186" s="215">
        <f t="shared" si="42"/>
        <v>9.8800759043163691</v>
      </c>
      <c r="N186" s="40">
        <f t="shared" si="57"/>
        <v>0.14524479625976028</v>
      </c>
      <c r="O186" s="40">
        <f t="shared" si="58"/>
        <v>6.0174406729035521</v>
      </c>
      <c r="P186" s="228">
        <f t="shared" si="59"/>
        <v>198.30709250145162</v>
      </c>
      <c r="Q186" s="40">
        <f t="shared" si="60"/>
        <v>4276.1356683234726</v>
      </c>
      <c r="R186" s="40">
        <f t="shared" si="61"/>
        <v>1306.5802783610509</v>
      </c>
      <c r="S186" s="215">
        <f t="shared" si="43"/>
        <v>0.54388058969161113</v>
      </c>
      <c r="T186" s="215">
        <f t="shared" si="44"/>
        <v>0.31843590291752372</v>
      </c>
      <c r="U186" s="230">
        <f t="shared" si="62"/>
        <v>9.8500759043163697</v>
      </c>
      <c r="V186" s="230">
        <f t="shared" si="45"/>
        <v>9.8600759043163695</v>
      </c>
      <c r="W186" s="40">
        <f t="shared" si="63"/>
        <v>-0.13338083386092592</v>
      </c>
      <c r="X186" s="40">
        <f t="shared" si="64"/>
        <v>4249.7351205555678</v>
      </c>
      <c r="Y186" s="40">
        <f t="shared" si="65"/>
        <v>197.5050485484239</v>
      </c>
      <c r="Z186" s="40">
        <f t="shared" si="66"/>
        <v>1306.0462612239248</v>
      </c>
      <c r="AA186" s="230">
        <f t="shared" si="46"/>
        <v>0.54074372016494465</v>
      </c>
      <c r="AB186" s="230">
        <f t="shared" si="67"/>
        <v>-0.29042789335146479</v>
      </c>
      <c r="AC186" s="40">
        <f t="shared" si="78"/>
        <v>0.31843590291752372</v>
      </c>
      <c r="AD186" s="40">
        <f t="shared" si="47"/>
        <v>6.2806988209429662E-2</v>
      </c>
      <c r="AE186" s="40">
        <f t="shared" si="69"/>
        <v>-2.7299930503457605E-3</v>
      </c>
      <c r="AF186" s="40">
        <f t="shared" si="48"/>
        <v>731.9343115826523</v>
      </c>
      <c r="AG186" s="40">
        <f t="shared" si="49"/>
        <v>697.41629601309023</v>
      </c>
      <c r="AH186" s="40">
        <f t="shared" si="70"/>
        <v>9.8909073051615728</v>
      </c>
      <c r="AI186" s="40">
        <f t="shared" si="50"/>
        <v>243.71705909794045</v>
      </c>
      <c r="AJ186" s="40">
        <f t="shared" si="71"/>
        <v>10.313770396837688</v>
      </c>
      <c r="AK186" s="8">
        <f t="shared" si="74"/>
        <v>71.936249766274244</v>
      </c>
      <c r="AL186" s="41">
        <f t="shared" si="75"/>
        <v>2.9325084916397732</v>
      </c>
      <c r="AZ186" s="8"/>
    </row>
    <row r="187" spans="1:52" x14ac:dyDescent="0.25">
      <c r="A187" s="39"/>
      <c r="B187" s="40">
        <f t="shared" si="77"/>
        <v>731.9343115826523</v>
      </c>
      <c r="C187" s="40">
        <f t="shared" si="77"/>
        <v>697.41629601309023</v>
      </c>
      <c r="D187" s="40">
        <f t="shared" si="77"/>
        <v>9.8909073051615728</v>
      </c>
      <c r="E187" s="40">
        <f t="shared" si="72"/>
        <v>16</v>
      </c>
      <c r="F187" s="40">
        <f t="shared" si="52"/>
        <v>16</v>
      </c>
      <c r="G187" s="40">
        <f t="shared" si="53"/>
        <v>4397.7779400810086</v>
      </c>
      <c r="H187" s="25">
        <f t="shared" si="79"/>
        <v>0.02</v>
      </c>
      <c r="I187" s="226">
        <f t="shared" si="54"/>
        <v>27.614412455649656</v>
      </c>
      <c r="J187" s="227">
        <f t="shared" si="76"/>
        <v>80</v>
      </c>
      <c r="K187" s="40">
        <f t="shared" si="55"/>
        <v>1</v>
      </c>
      <c r="L187" s="215">
        <f t="shared" si="56"/>
        <v>9.9109073051615724</v>
      </c>
      <c r="M187" s="215">
        <f t="shared" si="42"/>
        <v>9.9009073051615726</v>
      </c>
      <c r="N187" s="40">
        <f t="shared" si="57"/>
        <v>0.1455635923359182</v>
      </c>
      <c r="O187" s="40">
        <f t="shared" si="58"/>
        <v>5.9955724091695632</v>
      </c>
      <c r="P187" s="228">
        <f t="shared" si="59"/>
        <v>198.86477277520189</v>
      </c>
      <c r="Q187" s="40">
        <f t="shared" si="60"/>
        <v>4303.7475626204168</v>
      </c>
      <c r="R187" s="40">
        <f t="shared" si="61"/>
        <v>1306.9488578662297</v>
      </c>
      <c r="S187" s="215">
        <f t="shared" si="43"/>
        <v>0.54923416401150082</v>
      </c>
      <c r="T187" s="215">
        <f t="shared" si="44"/>
        <v>0.3229250770895426</v>
      </c>
      <c r="U187" s="230">
        <f t="shared" si="62"/>
        <v>9.8709073051615732</v>
      </c>
      <c r="V187" s="230">
        <f t="shared" si="45"/>
        <v>9.880907305161573</v>
      </c>
      <c r="W187" s="40">
        <f t="shared" si="63"/>
        <v>-0.13365009427420205</v>
      </c>
      <c r="X187" s="40">
        <f t="shared" si="64"/>
        <v>4277.2354573381372</v>
      </c>
      <c r="Y187" s="40">
        <f t="shared" si="65"/>
        <v>198.06216383623513</v>
      </c>
      <c r="Z187" s="40">
        <f t="shared" si="66"/>
        <v>1306.4176942559475</v>
      </c>
      <c r="AA187" s="230">
        <f t="shared" si="46"/>
        <v>0.54607268347890692</v>
      </c>
      <c r="AB187" s="230">
        <f t="shared" si="67"/>
        <v>-0.2944306046582495</v>
      </c>
      <c r="AC187" s="40">
        <f t="shared" si="78"/>
        <v>0.3229250770895426</v>
      </c>
      <c r="AD187" s="40">
        <f t="shared" si="47"/>
        <v>6.1933870792122724E-2</v>
      </c>
      <c r="AE187" s="40">
        <f t="shared" si="69"/>
        <v>-2.722702018128134E-3</v>
      </c>
      <c r="AF187" s="40">
        <f t="shared" si="48"/>
        <v>731.75695009789865</v>
      </c>
      <c r="AG187" s="40">
        <f t="shared" si="49"/>
        <v>697.09337093600072</v>
      </c>
      <c r="AH187" s="40">
        <f t="shared" si="70"/>
        <v>9.9117405033143839</v>
      </c>
      <c r="AI187" s="40">
        <f t="shared" si="50"/>
        <v>247.0831778504029</v>
      </c>
      <c r="AJ187" s="40">
        <f t="shared" si="71"/>
        <v>10.382404612907244</v>
      </c>
      <c r="AK187" s="8">
        <f t="shared" si="74"/>
        <v>73.016029321290773</v>
      </c>
      <c r="AL187" s="41">
        <f t="shared" si="75"/>
        <v>2.9522751458678056</v>
      </c>
      <c r="AZ187" s="8"/>
    </row>
    <row r="188" spans="1:52" x14ac:dyDescent="0.25">
      <c r="A188" s="39"/>
      <c r="B188" s="40">
        <f t="shared" si="77"/>
        <v>731.75695009789865</v>
      </c>
      <c r="C188" s="40">
        <f t="shared" si="77"/>
        <v>697.09337093600072</v>
      </c>
      <c r="D188" s="40">
        <f t="shared" si="77"/>
        <v>9.9117405033143839</v>
      </c>
      <c r="E188" s="40">
        <f t="shared" si="72"/>
        <v>16</v>
      </c>
      <c r="F188" s="40">
        <f t="shared" si="52"/>
        <v>16</v>
      </c>
      <c r="G188" s="40">
        <f t="shared" si="53"/>
        <v>4425.5693531440847</v>
      </c>
      <c r="H188" s="25">
        <f t="shared" si="79"/>
        <v>0.02</v>
      </c>
      <c r="I188" s="226">
        <f t="shared" si="54"/>
        <v>27.730863329518343</v>
      </c>
      <c r="J188" s="227">
        <f t="shared" si="76"/>
        <v>80</v>
      </c>
      <c r="K188" s="40">
        <f t="shared" si="55"/>
        <v>1</v>
      </c>
      <c r="L188" s="215">
        <f t="shared" si="56"/>
        <v>9.9317405033143835</v>
      </c>
      <c r="M188" s="215">
        <f t="shared" si="42"/>
        <v>9.9217405033143837</v>
      </c>
      <c r="N188" s="40">
        <f t="shared" si="57"/>
        <v>0.14588246814305705</v>
      </c>
      <c r="O188" s="40">
        <f t="shared" si="58"/>
        <v>5.9731775656946695</v>
      </c>
      <c r="P188" s="228">
        <f t="shared" si="59"/>
        <v>199.42289305650601</v>
      </c>
      <c r="Q188" s="40">
        <f t="shared" si="60"/>
        <v>4331.4782893682732</v>
      </c>
      <c r="R188" s="40">
        <f t="shared" si="61"/>
        <v>1307.3155050401017</v>
      </c>
      <c r="S188" s="215">
        <f t="shared" si="43"/>
        <v>0.5546899593298612</v>
      </c>
      <c r="T188" s="215">
        <f t="shared" si="44"/>
        <v>0.32759752716000123</v>
      </c>
      <c r="U188" s="230">
        <f t="shared" si="62"/>
        <v>9.8917405033143844</v>
      </c>
      <c r="V188" s="230">
        <f t="shared" si="45"/>
        <v>9.9017405033143842</v>
      </c>
      <c r="W188" s="40">
        <f t="shared" si="63"/>
        <v>-0.13391932569328446</v>
      </c>
      <c r="X188" s="40">
        <f t="shared" si="64"/>
        <v>4304.8543817153577</v>
      </c>
      <c r="Y188" s="40">
        <f t="shared" si="65"/>
        <v>198.61971987489224</v>
      </c>
      <c r="Z188" s="40">
        <f t="shared" si="66"/>
        <v>1306.7871733002205</v>
      </c>
      <c r="AA188" s="230">
        <f t="shared" si="46"/>
        <v>0.55150337822213968</v>
      </c>
      <c r="AB188" s="230">
        <f t="shared" si="67"/>
        <v>-0.298596063360349</v>
      </c>
      <c r="AC188" s="40">
        <f t="shared" si="78"/>
        <v>0.32759752716000123</v>
      </c>
      <c r="AD188" s="40">
        <f t="shared" si="47"/>
        <v>6.1050521880868291E-2</v>
      </c>
      <c r="AE188" s="40">
        <f t="shared" si="69"/>
        <v>-2.715813118511021E-3</v>
      </c>
      <c r="AF188" s="40">
        <f t="shared" si="48"/>
        <v>731.57523503888171</v>
      </c>
      <c r="AG188" s="40">
        <f t="shared" si="49"/>
        <v>696.76577340884069</v>
      </c>
      <c r="AH188" s="40">
        <f t="shared" si="70"/>
        <v>9.9325754988407375</v>
      </c>
      <c r="AI188" s="40">
        <f t="shared" si="50"/>
        <v>250.58796128173529</v>
      </c>
      <c r="AJ188" s="40">
        <f t="shared" si="71"/>
        <v>10.452012379929949</v>
      </c>
      <c r="AK188" s="8">
        <f t="shared" si="74"/>
        <v>74.118059529465469</v>
      </c>
      <c r="AL188" s="41">
        <f t="shared" si="75"/>
        <v>2.9723221827703443</v>
      </c>
      <c r="AZ188" s="8"/>
    </row>
    <row r="189" spans="1:52" x14ac:dyDescent="0.25">
      <c r="A189" s="39"/>
      <c r="B189" s="40">
        <f t="shared" si="77"/>
        <v>731.57523503888171</v>
      </c>
      <c r="C189" s="40">
        <f t="shared" si="77"/>
        <v>696.76577340884069</v>
      </c>
      <c r="D189" s="40">
        <f t="shared" si="77"/>
        <v>9.9325754988407375</v>
      </c>
      <c r="E189" s="40">
        <f t="shared" si="72"/>
        <v>16</v>
      </c>
      <c r="F189" s="40">
        <f t="shared" si="52"/>
        <v>16</v>
      </c>
      <c r="G189" s="40">
        <f t="shared" si="53"/>
        <v>4453.4800167338353</v>
      </c>
      <c r="H189" s="25">
        <f t="shared" si="79"/>
        <v>0.02</v>
      </c>
      <c r="I189" s="226">
        <f t="shared" si="54"/>
        <v>27.847569304032824</v>
      </c>
      <c r="J189" s="227">
        <f t="shared" si="76"/>
        <v>80</v>
      </c>
      <c r="K189" s="40">
        <f t="shared" si="55"/>
        <v>1</v>
      </c>
      <c r="L189" s="215">
        <f t="shared" si="56"/>
        <v>9.9525754988407371</v>
      </c>
      <c r="M189" s="215">
        <f t="shared" ref="M189:M208" si="80">(D189+L189)/2</f>
        <v>9.9425754988407373</v>
      </c>
      <c r="N189" s="40">
        <f t="shared" si="57"/>
        <v>0.1462014236957998</v>
      </c>
      <c r="O189" s="40">
        <f t="shared" si="58"/>
        <v>5.9502330109094643</v>
      </c>
      <c r="P189" s="228">
        <f t="shared" si="59"/>
        <v>199.9814529005148</v>
      </c>
      <c r="Q189" s="40">
        <f t="shared" si="60"/>
        <v>4359.3281238687932</v>
      </c>
      <c r="R189" s="40">
        <f t="shared" si="61"/>
        <v>1307.6802344099731</v>
      </c>
      <c r="S189" s="215">
        <f t="shared" ref="S189:S208" si="81">Q189/O189/R189</f>
        <v>0.56025278861049854</v>
      </c>
      <c r="T189" s="215">
        <f t="shared" ref="T189:T208" si="82">N189/(1-S189)</f>
        <v>0.33246697172640721</v>
      </c>
      <c r="U189" s="230">
        <f t="shared" si="62"/>
        <v>9.912575498840738</v>
      </c>
      <c r="V189" s="230">
        <f t="shared" ref="V189:V208" si="83">(D189+U189)/2</f>
        <v>9.9225754988407378</v>
      </c>
      <c r="W189" s="40">
        <f t="shared" si="63"/>
        <v>-0.13418852810542603</v>
      </c>
      <c r="X189" s="40">
        <f t="shared" si="64"/>
        <v>4332.5921689277402</v>
      </c>
      <c r="Y189" s="40">
        <f t="shared" si="65"/>
        <v>199.17771621697736</v>
      </c>
      <c r="Z189" s="40">
        <f t="shared" si="66"/>
        <v>1307.1547130978056</v>
      </c>
      <c r="AA189" s="230">
        <f t="shared" ref="AA189:AA208" si="84">X189/O189/Z189</f>
        <v>0.55704059267097561</v>
      </c>
      <c r="AB189" s="230">
        <f t="shared" si="67"/>
        <v>-0.30293639978110359</v>
      </c>
      <c r="AC189" s="40">
        <f t="shared" si="78"/>
        <v>0.33246697172640721</v>
      </c>
      <c r="AD189" s="40">
        <f t="shared" ref="AD189:AD208" si="85">H189/AC189*K189</f>
        <v>6.0156351459952975E-2</v>
      </c>
      <c r="AE189" s="40">
        <f t="shared" si="69"/>
        <v>-2.7093425640187184E-3</v>
      </c>
      <c r="AF189" s="40">
        <f t="shared" ref="AF189:AF208" si="86">B189-(AC189-N189)</f>
        <v>731.38896949085108</v>
      </c>
      <c r="AG189" s="40">
        <f t="shared" ref="AG189:AG208" si="87">C189-AC189</f>
        <v>696.43330643711431</v>
      </c>
      <c r="AH189" s="40">
        <f t="shared" si="70"/>
        <v>9.9534122918070747</v>
      </c>
      <c r="AI189" s="40">
        <f t="shared" ref="AI189:AI208" si="88">AC189/R189*1000000</f>
        <v>254.24179625718415</v>
      </c>
      <c r="AJ189" s="40">
        <f t="shared" si="71"/>
        <v>10.522635101112499</v>
      </c>
      <c r="AK189" s="8">
        <f t="shared" si="74"/>
        <v>75.243224231269565</v>
      </c>
      <c r="AL189" s="41">
        <f t="shared" si="75"/>
        <v>2.9926615264709189</v>
      </c>
      <c r="AZ189" s="8"/>
    </row>
    <row r="190" spans="1:52" x14ac:dyDescent="0.25">
      <c r="A190" s="39"/>
      <c r="B190" s="40">
        <f t="shared" ref="B190:D208" si="89">AF189</f>
        <v>731.38896949085108</v>
      </c>
      <c r="C190" s="40">
        <f t="shared" si="89"/>
        <v>696.43330643711431</v>
      </c>
      <c r="D190" s="40">
        <f t="shared" si="89"/>
        <v>9.9534122918070747</v>
      </c>
      <c r="E190" s="40">
        <f t="shared" si="72"/>
        <v>16</v>
      </c>
      <c r="F190" s="40">
        <f t="shared" ref="F190:F208" si="90">(E190+E189)/2</f>
        <v>16</v>
      </c>
      <c r="G190" s="40">
        <f t="shared" ref="G190:G208" si="91">F190*$S$53*$C$55*(B190-C190+N190)^1.5</f>
        <v>4481.5102063612067</v>
      </c>
      <c r="H190" s="25">
        <f t="shared" si="79"/>
        <v>0.02</v>
      </c>
      <c r="I190" s="226">
        <f t="shared" ref="I190:I208" si="92">(B190-C190)*B$19</f>
        <v>27.964530442989417</v>
      </c>
      <c r="J190" s="227">
        <f t="shared" si="76"/>
        <v>80</v>
      </c>
      <c r="K190" s="40">
        <f t="shared" ref="K190:K208" si="93">IF((1-S189-0.015)&gt;0,1,-1)</f>
        <v>1</v>
      </c>
      <c r="L190" s="215">
        <f t="shared" ref="L190:L208" si="94">D190+K190*H190</f>
        <v>9.9734122918070742</v>
      </c>
      <c r="M190" s="215">
        <f t="shared" si="80"/>
        <v>9.9634122918070744</v>
      </c>
      <c r="N190" s="40">
        <f t="shared" ref="N190:N208" si="95">2*($P$53*M190/$S$52/$S$51)^2-(B190-C190)*2</f>
        <v>0.14652045900858468</v>
      </c>
      <c r="O190" s="40">
        <f t="shared" ref="O190:O208" si="96">WH(B190,$F$51,$F$52,$F$53)</f>
        <v>5.9267138810447957</v>
      </c>
      <c r="P190" s="228">
        <f t="shared" ref="P190:P208" si="97">$C$54*$L$55*$L$55*M190*M190/(($B$19*(B190-C190))^0.333)*1000</f>
        <v>200.54045186403621</v>
      </c>
      <c r="Q190" s="40">
        <f t="shared" ref="Q190:Q208" si="98">M190/$S$54*(B190-C190+N190/2)*E190-$C$53</f>
        <v>4387.2973415553415</v>
      </c>
      <c r="R190" s="40">
        <f t="shared" ref="R190:R208" si="99">rate1(1,$L$52,$L$51,$L$54,L190,$L$53,$L$50,P190)</f>
        <v>1308.0430603606781</v>
      </c>
      <c r="S190" s="215">
        <f t="shared" si="81"/>
        <v>0.56592784948745367</v>
      </c>
      <c r="T190" s="215">
        <f t="shared" si="82"/>
        <v>0.33754862834571481</v>
      </c>
      <c r="U190" s="230">
        <f t="shared" ref="U190:U208" si="100">D190-K190*H190</f>
        <v>9.9334122918070751</v>
      </c>
      <c r="V190" s="230">
        <f t="shared" si="83"/>
        <v>9.9434122918070749</v>
      </c>
      <c r="W190" s="40">
        <f t="shared" ref="W190:W208" si="101">2*($P$53*V190/$S$52/$S$51)^2-(B190-C190)*2</f>
        <v>-0.13445770149805014</v>
      </c>
      <c r="X190" s="40">
        <f t="shared" ref="X190:X208" si="102">V190/$S$54*(B190-C190+W190/2)*F190-$C$53</f>
        <v>4360.4490943474011</v>
      </c>
      <c r="Y190" s="40">
        <f t="shared" ref="Y190:Y208" si="103">$C$54*$L$55*$L$55*V190*V190/(($B$19*(B190-C190))^0.333)*1000</f>
        <v>199.73615241674366</v>
      </c>
      <c r="Z190" s="40">
        <f t="shared" ref="Z190:Z208" si="104">rate1(1,$L$52,$L$51,$L$54,U190,$L$53,$L$50,Y190)</f>
        <v>1307.5203282446907</v>
      </c>
      <c r="AA190" s="230">
        <f t="shared" si="84"/>
        <v>0.56268949776554233</v>
      </c>
      <c r="AB190" s="230">
        <f t="shared" ref="AB190:AB208" si="105">W190/(1-AA190)</f>
        <v>-0.307465063864308</v>
      </c>
      <c r="AC190" s="40">
        <f t="shared" ref="AC190:AC208" si="106">delta_z(N190,S190,H190,AE189,AB190)</f>
        <v>0.33754862834571481</v>
      </c>
      <c r="AD190" s="40">
        <f t="shared" si="85"/>
        <v>5.9250722178957126E-2</v>
      </c>
      <c r="AE190" s="40">
        <f t="shared" ref="AE190:AE208" si="107">(AD190-AD189)/(AC190+AC189)*2</f>
        <v>-2.703308045061535E-3</v>
      </c>
      <c r="AF190" s="40">
        <f t="shared" si="86"/>
        <v>731.19794132151401</v>
      </c>
      <c r="AG190" s="40">
        <f t="shared" si="87"/>
        <v>696.09575780876855</v>
      </c>
      <c r="AH190" s="40">
        <f t="shared" ref="AH190:AH208" si="108">$S$54*$S$53*$C$55*SQRT(AF190-AG190)</f>
        <v>9.9742508822804297</v>
      </c>
      <c r="AI190" s="40">
        <f t="shared" si="88"/>
        <v>258.05620516241999</v>
      </c>
      <c r="AJ190" s="40">
        <f t="shared" ref="AJ190:AJ208" si="109">AJ189+AI190/3600</f>
        <v>10.594317380324282</v>
      </c>
      <c r="AK190" s="8">
        <f t="shared" si="74"/>
        <v>76.392472384154573</v>
      </c>
      <c r="AL190" s="41">
        <f t="shared" si="75"/>
        <v>3.0133060228839126</v>
      </c>
      <c r="AZ190" s="8"/>
    </row>
    <row r="191" spans="1:52" x14ac:dyDescent="0.25">
      <c r="A191" s="39"/>
      <c r="B191" s="40">
        <f t="shared" si="89"/>
        <v>731.19794132151401</v>
      </c>
      <c r="C191" s="40">
        <f t="shared" si="89"/>
        <v>696.09575780876855</v>
      </c>
      <c r="D191" s="40">
        <f t="shared" si="89"/>
        <v>9.9742508822804297</v>
      </c>
      <c r="E191" s="40">
        <f t="shared" ref="E191:E208" si="110">CalBreachWidth(C191,B191,I191,E190)</f>
        <v>16</v>
      </c>
      <c r="F191" s="40">
        <f t="shared" si="90"/>
        <v>16</v>
      </c>
      <c r="G191" s="40">
        <f t="shared" si="91"/>
        <v>4509.6601976689844</v>
      </c>
      <c r="H191" s="25">
        <f t="shared" ref="H191:H208" si="111">dv(S190)</f>
        <v>0.02</v>
      </c>
      <c r="I191" s="226">
        <f t="shared" si="92"/>
        <v>28.081746810196364</v>
      </c>
      <c r="J191" s="227">
        <f t="shared" si="76"/>
        <v>80</v>
      </c>
      <c r="K191" s="40">
        <f t="shared" si="93"/>
        <v>1</v>
      </c>
      <c r="L191" s="215">
        <f t="shared" si="94"/>
        <v>9.9942508822804292</v>
      </c>
      <c r="M191" s="215">
        <f t="shared" si="80"/>
        <v>9.9842508822804295</v>
      </c>
      <c r="N191" s="40">
        <f t="shared" si="95"/>
        <v>0.14683957409597781</v>
      </c>
      <c r="O191" s="40">
        <f t="shared" si="96"/>
        <v>5.9025933908631689</v>
      </c>
      <c r="P191" s="228">
        <f t="shared" si="97"/>
        <v>201.09988950552852</v>
      </c>
      <c r="Q191" s="40">
        <f t="shared" si="98"/>
        <v>4415.3862179930766</v>
      </c>
      <c r="R191" s="40">
        <f t="shared" si="99"/>
        <v>1308.403997136302</v>
      </c>
      <c r="S191" s="215">
        <f t="shared" si="81"/>
        <v>0.57172076782023928</v>
      </c>
      <c r="T191" s="215">
        <f t="shared" si="82"/>
        <v>0.34285943156437049</v>
      </c>
      <c r="U191" s="230">
        <f t="shared" si="100"/>
        <v>9.9542508822804301</v>
      </c>
      <c r="V191" s="230">
        <f t="shared" si="83"/>
        <v>9.9642508822804299</v>
      </c>
      <c r="W191" s="40">
        <f t="shared" si="101"/>
        <v>-0.13472684585848071</v>
      </c>
      <c r="X191" s="40">
        <f t="shared" si="102"/>
        <v>4388.4254334782381</v>
      </c>
      <c r="Y191" s="40">
        <f t="shared" si="103"/>
        <v>200.29502803010868</v>
      </c>
      <c r="Z191" s="40">
        <f t="shared" si="104"/>
        <v>1307.8840331935546</v>
      </c>
      <c r="AA191" s="230">
        <f t="shared" si="84"/>
        <v>0.56845569043599076</v>
      </c>
      <c r="AB191" s="230">
        <f t="shared" si="105"/>
        <v>-0.31219701632630892</v>
      </c>
      <c r="AC191" s="40">
        <f t="shared" si="106"/>
        <v>0.34285943156437049</v>
      </c>
      <c r="AD191" s="40">
        <f t="shared" si="85"/>
        <v>5.8332943937828001E-2</v>
      </c>
      <c r="AE191" s="40">
        <f t="shared" si="107"/>
        <v>-2.6977288930128416E-3</v>
      </c>
      <c r="AF191" s="40">
        <f t="shared" si="86"/>
        <v>731.00192146404561</v>
      </c>
      <c r="AG191" s="40">
        <f t="shared" si="87"/>
        <v>695.75289837720413</v>
      </c>
      <c r="AH191" s="40">
        <f t="shared" si="108"/>
        <v>9.9950912703283077</v>
      </c>
      <c r="AI191" s="40">
        <f t="shared" si="88"/>
        <v>262.04401111184723</v>
      </c>
      <c r="AJ191" s="40">
        <f t="shared" si="109"/>
        <v>10.667107383410906</v>
      </c>
      <c r="AK191" s="8">
        <f t="shared" ref="AK191:AK208" si="112">AK190+AI191*G190/1000000</f>
        <v>77.566825294468146</v>
      </c>
      <c r="AL191" s="41">
        <f t="shared" ref="AL191:AL208" si="113">AL190+AI191*J191/1000000</f>
        <v>3.0342695437728602</v>
      </c>
      <c r="AZ191" s="8"/>
    </row>
    <row r="192" spans="1:52" x14ac:dyDescent="0.25">
      <c r="A192" s="39"/>
      <c r="B192" s="40">
        <f t="shared" si="89"/>
        <v>731.00192146404561</v>
      </c>
      <c r="C192" s="40">
        <f t="shared" si="89"/>
        <v>695.75289837720413</v>
      </c>
      <c r="D192" s="40">
        <f t="shared" si="89"/>
        <v>9.9950912703283077</v>
      </c>
      <c r="E192" s="40">
        <f t="shared" si="110"/>
        <v>16</v>
      </c>
      <c r="F192" s="40">
        <f t="shared" si="90"/>
        <v>16</v>
      </c>
      <c r="G192" s="40">
        <f t="shared" si="91"/>
        <v>4537.9302664316529</v>
      </c>
      <c r="H192" s="25">
        <f t="shared" si="111"/>
        <v>0.02</v>
      </c>
      <c r="I192" s="226">
        <f t="shared" si="92"/>
        <v>28.19921846947318</v>
      </c>
      <c r="J192" s="227">
        <f t="shared" ref="J192:J208" si="114">IF(H192&gt;0, $B$7,"")</f>
        <v>80</v>
      </c>
      <c r="K192" s="40">
        <f t="shared" si="93"/>
        <v>1</v>
      </c>
      <c r="L192" s="215">
        <f t="shared" si="94"/>
        <v>10.015091270328307</v>
      </c>
      <c r="M192" s="215">
        <f t="shared" si="80"/>
        <v>10.005091270328307</v>
      </c>
      <c r="N192" s="40">
        <f t="shared" si="95"/>
        <v>0.14715876897258795</v>
      </c>
      <c r="O192" s="40">
        <f t="shared" si="96"/>
        <v>5.8778426168601587</v>
      </c>
      <c r="P192" s="228">
        <f t="shared" si="97"/>
        <v>201.65976538508826</v>
      </c>
      <c r="Q192" s="40">
        <f t="shared" si="98"/>
        <v>4443.5950288788299</v>
      </c>
      <c r="R192" s="40">
        <f t="shared" si="99"/>
        <v>1308.7630588418822</v>
      </c>
      <c r="S192" s="215">
        <f t="shared" si="81"/>
        <v>0.57763764773179538</v>
      </c>
      <c r="T192" s="215">
        <f t="shared" si="82"/>
        <v>0.34841829102973781</v>
      </c>
      <c r="U192" s="230">
        <f t="shared" si="100"/>
        <v>9.9750912703283081</v>
      </c>
      <c r="V192" s="230">
        <f t="shared" si="83"/>
        <v>9.9850912703283079</v>
      </c>
      <c r="W192" s="40">
        <f t="shared" si="101"/>
        <v>-0.13499596117402746</v>
      </c>
      <c r="X192" s="40">
        <f t="shared" si="102"/>
        <v>4416.5214619558092</v>
      </c>
      <c r="Y192" s="40">
        <f t="shared" si="103"/>
        <v>200.85434261464198</v>
      </c>
      <c r="Z192" s="40">
        <f t="shared" si="104"/>
        <v>1308.2458422555003</v>
      </c>
      <c r="AA192" s="230">
        <f t="shared" si="84"/>
        <v>0.57434524337719306</v>
      </c>
      <c r="AB192" s="230">
        <f t="shared" si="105"/>
        <v>-0.31714895481281757</v>
      </c>
      <c r="AC192" s="40">
        <f t="shared" si="106"/>
        <v>0.34841829102973781</v>
      </c>
      <c r="AD192" s="40">
        <f t="shared" si="85"/>
        <v>5.7402267661926458E-2</v>
      </c>
      <c r="AE192" s="40">
        <f t="shared" si="107"/>
        <v>-2.6926262643299456E-3</v>
      </c>
      <c r="AF192" s="40">
        <f t="shared" si="86"/>
        <v>730.80066194198844</v>
      </c>
      <c r="AG192" s="40">
        <f t="shared" si="87"/>
        <v>695.40448008617443</v>
      </c>
      <c r="AH192" s="40">
        <f t="shared" si="108"/>
        <v>10.01593345601877</v>
      </c>
      <c r="AI192" s="40">
        <f t="shared" si="88"/>
        <v>266.21953353271709</v>
      </c>
      <c r="AJ192" s="40">
        <f t="shared" si="109"/>
        <v>10.741057253836662</v>
      </c>
      <c r="AK192" s="8">
        <f t="shared" si="112"/>
        <v>78.767384928682645</v>
      </c>
      <c r="AL192" s="41">
        <f t="shared" si="113"/>
        <v>3.0555671064554777</v>
      </c>
      <c r="AZ192" s="8"/>
    </row>
    <row r="193" spans="1:52" x14ac:dyDescent="0.25">
      <c r="A193" s="39"/>
      <c r="B193" s="40">
        <f t="shared" si="89"/>
        <v>730.80066194198844</v>
      </c>
      <c r="C193" s="40">
        <f t="shared" si="89"/>
        <v>695.40448008617443</v>
      </c>
      <c r="D193" s="40">
        <f t="shared" si="89"/>
        <v>10.01593345601877</v>
      </c>
      <c r="E193" s="40">
        <f t="shared" si="110"/>
        <v>16</v>
      </c>
      <c r="F193" s="40">
        <f t="shared" si="90"/>
        <v>16</v>
      </c>
      <c r="G193" s="40">
        <f t="shared" si="91"/>
        <v>4566.3206885555455</v>
      </c>
      <c r="H193" s="25">
        <f t="shared" si="111"/>
        <v>0.02</v>
      </c>
      <c r="I193" s="226">
        <f t="shared" si="92"/>
        <v>28.316945484651207</v>
      </c>
      <c r="J193" s="227">
        <f t="shared" si="114"/>
        <v>80</v>
      </c>
      <c r="K193" s="40">
        <f t="shared" si="93"/>
        <v>1</v>
      </c>
      <c r="L193" s="215">
        <f t="shared" si="94"/>
        <v>10.035933456018769</v>
      </c>
      <c r="M193" s="215">
        <f t="shared" si="80"/>
        <v>10.02593345601877</v>
      </c>
      <c r="N193" s="40">
        <f t="shared" si="95"/>
        <v>0.14747804365289596</v>
      </c>
      <c r="O193" s="40">
        <f t="shared" si="96"/>
        <v>5.8524302478750734</v>
      </c>
      <c r="P193" s="228">
        <f t="shared" si="97"/>
        <v>202.22007906444313</v>
      </c>
      <c r="Q193" s="40">
        <f t="shared" si="98"/>
        <v>4471.9240500412679</v>
      </c>
      <c r="R193" s="40">
        <f t="shared" si="99"/>
        <v>1309.1202594450806</v>
      </c>
      <c r="S193" s="215">
        <f t="shared" si="81"/>
        <v>0.58368512934091232</v>
      </c>
      <c r="T193" s="215">
        <f t="shared" si="82"/>
        <v>0.35424639869197205</v>
      </c>
      <c r="U193" s="230">
        <f t="shared" si="100"/>
        <v>9.9959334560187703</v>
      </c>
      <c r="V193" s="230">
        <f t="shared" si="83"/>
        <v>10.00593345601877</v>
      </c>
      <c r="W193" s="40">
        <f t="shared" si="101"/>
        <v>-0.13526504743211376</v>
      </c>
      <c r="X193" s="40">
        <f t="shared" si="102"/>
        <v>4444.7374555474998</v>
      </c>
      <c r="Y193" s="40">
        <f t="shared" si="103"/>
        <v>201.41409572955808</v>
      </c>
      <c r="Z193" s="40">
        <f t="shared" si="104"/>
        <v>1308.6057696017681</v>
      </c>
      <c r="AA193" s="230">
        <f t="shared" si="84"/>
        <v>0.58036476247722935</v>
      </c>
      <c r="AB193" s="230">
        <f t="shared" si="105"/>
        <v>-0.32233958289733444</v>
      </c>
      <c r="AC193" s="40">
        <f t="shared" si="106"/>
        <v>0.35424639869197205</v>
      </c>
      <c r="AD193" s="40">
        <f t="shared" si="85"/>
        <v>5.6457878114917988E-2</v>
      </c>
      <c r="AE193" s="40">
        <f t="shared" si="107"/>
        <v>-2.6880233511733602E-3</v>
      </c>
      <c r="AF193" s="40">
        <f t="shared" si="86"/>
        <v>730.59389358694932</v>
      </c>
      <c r="AG193" s="40">
        <f t="shared" si="87"/>
        <v>695.05023368748243</v>
      </c>
      <c r="AH193" s="40">
        <f t="shared" si="108"/>
        <v>10.036777439420426</v>
      </c>
      <c r="AI193" s="40">
        <f t="shared" si="88"/>
        <v>270.598820953342</v>
      </c>
      <c r="AJ193" s="40">
        <f t="shared" si="109"/>
        <v>10.816223592990367</v>
      </c>
      <c r="AK193" s="8">
        <f t="shared" si="112"/>
        <v>79.995343508347531</v>
      </c>
      <c r="AL193" s="41">
        <f t="shared" si="113"/>
        <v>3.0772150121317452</v>
      </c>
      <c r="AZ193" s="8"/>
    </row>
    <row r="194" spans="1:52" x14ac:dyDescent="0.25">
      <c r="A194" s="39"/>
      <c r="B194" s="40">
        <f t="shared" si="89"/>
        <v>730.59389358694932</v>
      </c>
      <c r="C194" s="40">
        <f t="shared" si="89"/>
        <v>695.05023368748243</v>
      </c>
      <c r="D194" s="40">
        <f t="shared" si="89"/>
        <v>10.036777439420426</v>
      </c>
      <c r="E194" s="40">
        <f t="shared" si="110"/>
        <v>16</v>
      </c>
      <c r="F194" s="40">
        <f t="shared" si="90"/>
        <v>16</v>
      </c>
      <c r="G194" s="40">
        <f t="shared" si="91"/>
        <v>4594.8317400789265</v>
      </c>
      <c r="H194" s="25">
        <f t="shared" si="111"/>
        <v>0.02</v>
      </c>
      <c r="I194" s="226">
        <f t="shared" si="92"/>
        <v>28.434927919573511</v>
      </c>
      <c r="J194" s="227">
        <f t="shared" si="114"/>
        <v>80</v>
      </c>
      <c r="K194" s="40">
        <f t="shared" si="93"/>
        <v>1</v>
      </c>
      <c r="L194" s="215">
        <f t="shared" si="94"/>
        <v>10.056777439420426</v>
      </c>
      <c r="M194" s="215">
        <f t="shared" si="80"/>
        <v>10.046777439420426</v>
      </c>
      <c r="N194" s="40">
        <f t="shared" si="95"/>
        <v>0.14779739815158166</v>
      </c>
      <c r="O194" s="40">
        <f t="shared" si="96"/>
        <v>5.8263222969121333</v>
      </c>
      <c r="P194" s="228">
        <f t="shared" si="97"/>
        <v>202.78083010694354</v>
      </c>
      <c r="Q194" s="40">
        <f t="shared" si="98"/>
        <v>4500.373557440942</v>
      </c>
      <c r="R194" s="40">
        <f t="shared" si="99"/>
        <v>1309.4756127778376</v>
      </c>
      <c r="S194" s="215">
        <f t="shared" si="81"/>
        <v>0.58987045567662477</v>
      </c>
      <c r="T194" s="215">
        <f t="shared" si="82"/>
        <v>0.36036759652469147</v>
      </c>
      <c r="U194" s="230">
        <f t="shared" si="100"/>
        <v>10.016777439420427</v>
      </c>
      <c r="V194" s="230">
        <f t="shared" si="83"/>
        <v>10.026777439420426</v>
      </c>
      <c r="W194" s="40">
        <f t="shared" si="101"/>
        <v>-0.1355341046200067</v>
      </c>
      <c r="X194" s="40">
        <f t="shared" si="102"/>
        <v>4473.0736901525652</v>
      </c>
      <c r="Y194" s="40">
        <f t="shared" si="103"/>
        <v>201.97428693570802</v>
      </c>
      <c r="Z194" s="40">
        <f t="shared" si="104"/>
        <v>1308.963829265422</v>
      </c>
      <c r="AA194" s="230">
        <f t="shared" si="84"/>
        <v>0.58652145337928208</v>
      </c>
      <c r="AB194" s="230">
        <f t="shared" si="105"/>
        <v>-0.32778993185426752</v>
      </c>
      <c r="AC194" s="40">
        <f t="shared" si="106"/>
        <v>0.36036759652469147</v>
      </c>
      <c r="AD194" s="40">
        <f t="shared" si="85"/>
        <v>5.5498885562619255E-2</v>
      </c>
      <c r="AE194" s="40">
        <f t="shared" si="107"/>
        <v>-2.683945623001623E-3</v>
      </c>
      <c r="AF194" s="40">
        <f t="shared" si="86"/>
        <v>730.38132338857622</v>
      </c>
      <c r="AG194" s="40">
        <f t="shared" si="87"/>
        <v>694.68986609095771</v>
      </c>
      <c r="AH194" s="40">
        <f t="shared" si="108"/>
        <v>10.057623220602393</v>
      </c>
      <c r="AI194" s="40">
        <f t="shared" si="88"/>
        <v>275.19992965751436</v>
      </c>
      <c r="AJ194" s="40">
        <f t="shared" si="109"/>
        <v>10.892668017895232</v>
      </c>
      <c r="AK194" s="8">
        <f t="shared" si="112"/>
        <v>81.251994640631665</v>
      </c>
      <c r="AL194" s="41">
        <f t="shared" si="113"/>
        <v>3.0992310065043465</v>
      </c>
      <c r="AZ194" s="8"/>
    </row>
    <row r="195" spans="1:52" x14ac:dyDescent="0.25">
      <c r="A195" s="39"/>
      <c r="B195" s="40">
        <f t="shared" si="89"/>
        <v>730.38132338857622</v>
      </c>
      <c r="C195" s="40">
        <f t="shared" si="89"/>
        <v>694.68986609095771</v>
      </c>
      <c r="D195" s="40">
        <f t="shared" si="89"/>
        <v>10.057623220602393</v>
      </c>
      <c r="E195" s="40">
        <f t="shared" si="110"/>
        <v>16</v>
      </c>
      <c r="F195" s="40">
        <f t="shared" si="90"/>
        <v>16</v>
      </c>
      <c r="G195" s="40">
        <f t="shared" si="91"/>
        <v>4623.4636971719392</v>
      </c>
      <c r="H195" s="25">
        <f t="shared" si="111"/>
        <v>0.02</v>
      </c>
      <c r="I195" s="226">
        <f t="shared" si="92"/>
        <v>28.553165838094813</v>
      </c>
      <c r="J195" s="227">
        <f t="shared" si="114"/>
        <v>80</v>
      </c>
      <c r="K195" s="40">
        <f t="shared" si="93"/>
        <v>1</v>
      </c>
      <c r="L195" s="215">
        <f t="shared" si="94"/>
        <v>10.077623220602392</v>
      </c>
      <c r="M195" s="215">
        <f t="shared" si="80"/>
        <v>10.067623220602393</v>
      </c>
      <c r="N195" s="40">
        <f t="shared" si="95"/>
        <v>0.14811683248314012</v>
      </c>
      <c r="O195" s="40">
        <f t="shared" si="96"/>
        <v>5.7994817665308904</v>
      </c>
      <c r="P195" s="228">
        <f t="shared" si="97"/>
        <v>203.3420180775521</v>
      </c>
      <c r="Q195" s="40">
        <f t="shared" si="98"/>
        <v>4528.9438271702729</v>
      </c>
      <c r="R195" s="40">
        <f t="shared" si="99"/>
        <v>1309.8291325379973</v>
      </c>
      <c r="S195" s="215">
        <f t="shared" si="81"/>
        <v>0.59620155061277869</v>
      </c>
      <c r="T195" s="215">
        <f t="shared" si="82"/>
        <v>0.36680881936994247</v>
      </c>
      <c r="U195" s="230">
        <f t="shared" si="100"/>
        <v>10.037623220602393</v>
      </c>
      <c r="V195" s="230">
        <f t="shared" si="83"/>
        <v>10.047623220602393</v>
      </c>
      <c r="W195" s="40">
        <f t="shared" si="101"/>
        <v>-0.13580313272515809</v>
      </c>
      <c r="X195" s="40">
        <f t="shared" si="102"/>
        <v>4501.5304418021196</v>
      </c>
      <c r="Y195" s="40">
        <f t="shared" si="103"/>
        <v>202.53491579556837</v>
      </c>
      <c r="Z195" s="40">
        <f t="shared" si="104"/>
        <v>1309.3200351430128</v>
      </c>
      <c r="AA195" s="230">
        <f t="shared" si="84"/>
        <v>0.59282319900538416</v>
      </c>
      <c r="AB195" s="230">
        <f t="shared" si="105"/>
        <v>-0.33352374789877542</v>
      </c>
      <c r="AC195" s="40">
        <f t="shared" si="106"/>
        <v>0.36680881936994247</v>
      </c>
      <c r="AD195" s="40">
        <f t="shared" si="85"/>
        <v>5.4524316057485901E-2</v>
      </c>
      <c r="AE195" s="40">
        <f t="shared" si="107"/>
        <v>-2.6804211023107936E-3</v>
      </c>
      <c r="AF195" s="40">
        <f t="shared" si="86"/>
        <v>730.1626314016894</v>
      </c>
      <c r="AG195" s="40">
        <f t="shared" si="87"/>
        <v>694.3230572715878</v>
      </c>
      <c r="AH195" s="40">
        <f t="shared" si="108"/>
        <v>10.078470799634276</v>
      </c>
      <c r="AI195" s="40">
        <f t="shared" si="88"/>
        <v>280.04325927550065</v>
      </c>
      <c r="AJ195" s="40">
        <f t="shared" si="109"/>
        <v>10.970457812138427</v>
      </c>
      <c r="AK195" s="8">
        <f t="shared" si="112"/>
        <v>82.538746296945888</v>
      </c>
      <c r="AL195" s="41">
        <f t="shared" si="113"/>
        <v>3.1216344672463867</v>
      </c>
      <c r="AZ195" s="8"/>
    </row>
    <row r="196" spans="1:52" x14ac:dyDescent="0.25">
      <c r="A196" s="39"/>
      <c r="B196" s="40">
        <f t="shared" si="89"/>
        <v>730.1626314016894</v>
      </c>
      <c r="C196" s="40">
        <f t="shared" si="89"/>
        <v>694.3230572715878</v>
      </c>
      <c r="D196" s="40">
        <f t="shared" si="89"/>
        <v>10.078470799634276</v>
      </c>
      <c r="E196" s="40">
        <f t="shared" si="110"/>
        <v>16</v>
      </c>
      <c r="F196" s="40">
        <f t="shared" si="90"/>
        <v>16</v>
      </c>
      <c r="G196" s="40">
        <f t="shared" si="91"/>
        <v>4652.216836136683</v>
      </c>
      <c r="H196" s="25">
        <f t="shared" si="111"/>
        <v>0.02</v>
      </c>
      <c r="I196" s="226">
        <f t="shared" si="92"/>
        <v>28.671659304081277</v>
      </c>
      <c r="J196" s="227">
        <f t="shared" si="114"/>
        <v>80</v>
      </c>
      <c r="K196" s="40">
        <f t="shared" si="93"/>
        <v>1</v>
      </c>
      <c r="L196" s="215">
        <f t="shared" si="94"/>
        <v>10.098470799634276</v>
      </c>
      <c r="M196" s="215">
        <f t="shared" si="80"/>
        <v>10.088470799634276</v>
      </c>
      <c r="N196" s="40">
        <f t="shared" si="95"/>
        <v>0.14843634666225114</v>
      </c>
      <c r="O196" s="40">
        <f t="shared" si="96"/>
        <v>5.7718682583199801</v>
      </c>
      <c r="P196" s="228">
        <f t="shared" si="97"/>
        <v>203.9036425428352</v>
      </c>
      <c r="Q196" s="40">
        <f t="shared" si="98"/>
        <v>4557.6351354535836</v>
      </c>
      <c r="R196" s="40">
        <f t="shared" si="99"/>
        <v>1310.1808322909121</v>
      </c>
      <c r="S196" s="215">
        <f t="shared" si="81"/>
        <v>0.60268711011028642</v>
      </c>
      <c r="T196" s="215">
        <f t="shared" si="82"/>
        <v>0.37360063174253977</v>
      </c>
      <c r="U196" s="230">
        <f t="shared" si="100"/>
        <v>10.058470799634277</v>
      </c>
      <c r="V196" s="230">
        <f t="shared" si="83"/>
        <v>10.068470799634277</v>
      </c>
      <c r="W196" s="40">
        <f t="shared" si="101"/>
        <v>-0.13607213173486343</v>
      </c>
      <c r="X196" s="40">
        <f t="shared" si="102"/>
        <v>4530.1079866591708</v>
      </c>
      <c r="Y196" s="40">
        <f t="shared" si="103"/>
        <v>203.095981873233</v>
      </c>
      <c r="Z196" s="40">
        <f t="shared" si="104"/>
        <v>1309.6744009962147</v>
      </c>
      <c r="AA196" s="230">
        <f t="shared" si="84"/>
        <v>0.59927865031739946</v>
      </c>
      <c r="AB196" s="230">
        <f t="shared" si="105"/>
        <v>-0.33956796123451399</v>
      </c>
      <c r="AC196" s="40">
        <f t="shared" si="106"/>
        <v>0.37360063174253977</v>
      </c>
      <c r="AD196" s="40">
        <f t="shared" si="85"/>
        <v>5.3533100055844246E-2</v>
      </c>
      <c r="AE196" s="40">
        <f t="shared" si="107"/>
        <v>-2.6774806835659117E-3</v>
      </c>
      <c r="AF196" s="40">
        <f t="shared" si="86"/>
        <v>729.93746711660913</v>
      </c>
      <c r="AG196" s="40">
        <f t="shared" si="87"/>
        <v>693.94945663984527</v>
      </c>
      <c r="AH196" s="40">
        <f t="shared" si="108"/>
        <v>10.099320176586245</v>
      </c>
      <c r="AI196" s="40">
        <f t="shared" si="88"/>
        <v>285.15195958811404</v>
      </c>
      <c r="AJ196" s="40">
        <f t="shared" si="109"/>
        <v>11.049666689801793</v>
      </c>
      <c r="AK196" s="8">
        <f t="shared" si="112"/>
        <v>83.85713603027898</v>
      </c>
      <c r="AL196" s="41">
        <f t="shared" si="113"/>
        <v>3.1444466240134359</v>
      </c>
      <c r="AZ196" s="8"/>
    </row>
    <row r="197" spans="1:52" x14ac:dyDescent="0.25">
      <c r="A197" s="39"/>
      <c r="B197" s="40">
        <f t="shared" si="89"/>
        <v>729.93746711660913</v>
      </c>
      <c r="C197" s="40">
        <f t="shared" si="89"/>
        <v>693.94945663984527</v>
      </c>
      <c r="D197" s="40">
        <f t="shared" si="89"/>
        <v>10.099320176586245</v>
      </c>
      <c r="E197" s="40">
        <f t="shared" si="110"/>
        <v>16</v>
      </c>
      <c r="F197" s="40">
        <f t="shared" si="90"/>
        <v>16</v>
      </c>
      <c r="G197" s="40">
        <f t="shared" si="91"/>
        <v>4681.0914334072977</v>
      </c>
      <c r="H197" s="25">
        <f t="shared" si="111"/>
        <v>0.02</v>
      </c>
      <c r="I197" s="226">
        <f t="shared" si="92"/>
        <v>28.79040838141109</v>
      </c>
      <c r="J197" s="227">
        <f t="shared" si="114"/>
        <v>80</v>
      </c>
      <c r="K197" s="40">
        <f t="shared" si="93"/>
        <v>1</v>
      </c>
      <c r="L197" s="215">
        <f t="shared" si="94"/>
        <v>10.119320176586244</v>
      </c>
      <c r="M197" s="215">
        <f t="shared" si="80"/>
        <v>10.109320176586245</v>
      </c>
      <c r="N197" s="40">
        <f t="shared" si="95"/>
        <v>0.14875594070340981</v>
      </c>
      <c r="O197" s="40">
        <f t="shared" si="96"/>
        <v>5.7434375145905125</v>
      </c>
      <c r="P197" s="228">
        <f t="shared" si="97"/>
        <v>204.46570307095539</v>
      </c>
      <c r="Q197" s="40">
        <f t="shared" si="98"/>
        <v>4586.4477586472458</v>
      </c>
      <c r="R197" s="40">
        <f t="shared" si="99"/>
        <v>1310.5307254710249</v>
      </c>
      <c r="S197" s="215">
        <f t="shared" si="81"/>
        <v>0.60933670963510966</v>
      </c>
      <c r="T197" s="215">
        <f t="shared" si="82"/>
        <v>0.38077788308307042</v>
      </c>
      <c r="U197" s="230">
        <f t="shared" si="100"/>
        <v>10.079320176586245</v>
      </c>
      <c r="V197" s="230">
        <f t="shared" si="83"/>
        <v>10.089320176586245</v>
      </c>
      <c r="W197" s="40">
        <f t="shared" si="101"/>
        <v>-0.13634110163658875</v>
      </c>
      <c r="X197" s="40">
        <f t="shared" si="102"/>
        <v>4558.8066010187622</v>
      </c>
      <c r="Y197" s="40">
        <f t="shared" si="103"/>
        <v>203.65748473440536</v>
      </c>
      <c r="Z197" s="40">
        <f t="shared" si="104"/>
        <v>1310.0269404534431</v>
      </c>
      <c r="AA197" s="230">
        <f t="shared" si="84"/>
        <v>0.60589733316803929</v>
      </c>
      <c r="AB197" s="230">
        <f t="shared" si="105"/>
        <v>-0.34595325815118749</v>
      </c>
      <c r="AC197" s="40">
        <f t="shared" si="106"/>
        <v>0.38077788308307042</v>
      </c>
      <c r="AD197" s="40">
        <f t="shared" si="85"/>
        <v>5.2524059008009154E-2</v>
      </c>
      <c r="AE197" s="40">
        <f t="shared" si="107"/>
        <v>-2.6751584993598408E-3</v>
      </c>
      <c r="AF197" s="40">
        <f t="shared" si="86"/>
        <v>729.70544517422945</v>
      </c>
      <c r="AG197" s="40">
        <f t="shared" si="87"/>
        <v>693.56867875676221</v>
      </c>
      <c r="AH197" s="40">
        <f t="shared" si="108"/>
        <v>10.12017135152893</v>
      </c>
      <c r="AI197" s="40">
        <f t="shared" si="88"/>
        <v>290.55242710636412</v>
      </c>
      <c r="AJ197" s="40">
        <f t="shared" si="109"/>
        <v>11.130375697331338</v>
      </c>
      <c r="AK197" s="8">
        <f t="shared" si="112"/>
        <v>85.208848923443583</v>
      </c>
      <c r="AL197" s="41">
        <f t="shared" si="113"/>
        <v>3.1676908181819452</v>
      </c>
      <c r="AZ197" s="8"/>
    </row>
    <row r="198" spans="1:52" x14ac:dyDescent="0.25">
      <c r="A198" s="39"/>
      <c r="B198" s="40">
        <f t="shared" si="89"/>
        <v>729.70544517422945</v>
      </c>
      <c r="C198" s="40">
        <f t="shared" si="89"/>
        <v>693.56867875676221</v>
      </c>
      <c r="D198" s="40">
        <f t="shared" si="89"/>
        <v>10.12017135152893</v>
      </c>
      <c r="E198" s="40">
        <f t="shared" si="110"/>
        <v>16</v>
      </c>
      <c r="F198" s="40">
        <f t="shared" si="90"/>
        <v>16</v>
      </c>
      <c r="G198" s="40">
        <f t="shared" si="91"/>
        <v>4710.0877655499589</v>
      </c>
      <c r="H198" s="25">
        <f t="shared" si="111"/>
        <v>0.02</v>
      </c>
      <c r="I198" s="226">
        <f t="shared" si="92"/>
        <v>28.909413133973796</v>
      </c>
      <c r="J198" s="227">
        <f t="shared" si="114"/>
        <v>80</v>
      </c>
      <c r="K198" s="40">
        <f t="shared" si="93"/>
        <v>1</v>
      </c>
      <c r="L198" s="215">
        <f t="shared" si="94"/>
        <v>10.140171351528929</v>
      </c>
      <c r="M198" s="215">
        <f t="shared" si="80"/>
        <v>10.130171351528929</v>
      </c>
      <c r="N198" s="40">
        <f t="shared" si="95"/>
        <v>0.14907561462135277</v>
      </c>
      <c r="O198" s="40">
        <f t="shared" si="96"/>
        <v>5.7141408773327047</v>
      </c>
      <c r="P198" s="228">
        <f t="shared" si="97"/>
        <v>205.02819923166092</v>
      </c>
      <c r="Q198" s="40">
        <f t="shared" si="98"/>
        <v>4615.3819732396005</v>
      </c>
      <c r="R198" s="40">
        <f t="shared" si="99"/>
        <v>1310.8788253834266</v>
      </c>
      <c r="S198" s="215">
        <f t="shared" si="81"/>
        <v>0.61616093137678851</v>
      </c>
      <c r="T198" s="215">
        <f t="shared" si="82"/>
        <v>0.38838051362533416</v>
      </c>
      <c r="U198" s="230">
        <f t="shared" si="100"/>
        <v>10.10017135152893</v>
      </c>
      <c r="V198" s="230">
        <f t="shared" si="83"/>
        <v>10.11017135152893</v>
      </c>
      <c r="W198" s="40">
        <f t="shared" si="101"/>
        <v>-0.13661004241761532</v>
      </c>
      <c r="X198" s="40">
        <f t="shared" si="102"/>
        <v>4587.6265613078931</v>
      </c>
      <c r="Y198" s="40">
        <f t="shared" si="103"/>
        <v>204.21942394638779</v>
      </c>
      <c r="Z198" s="40">
        <f t="shared" si="104"/>
        <v>1310.3776670114453</v>
      </c>
      <c r="AA198" s="230">
        <f t="shared" si="84"/>
        <v>0.61268977484748011</v>
      </c>
      <c r="AB198" s="230">
        <f t="shared" si="105"/>
        <v>-0.35271478403086132</v>
      </c>
      <c r="AC198" s="40">
        <f t="shared" si="106"/>
        <v>0.38838051362533416</v>
      </c>
      <c r="AD198" s="40">
        <f t="shared" si="85"/>
        <v>5.149588946497391E-2</v>
      </c>
      <c r="AE198" s="40">
        <f t="shared" si="107"/>
        <v>-2.6734923454915702E-3</v>
      </c>
      <c r="AF198" s="40">
        <f t="shared" si="86"/>
        <v>729.46614027522548</v>
      </c>
      <c r="AG198" s="40">
        <f t="shared" si="87"/>
        <v>693.18029824313692</v>
      </c>
      <c r="AH198" s="40">
        <f t="shared" si="108"/>
        <v>10.141024324533497</v>
      </c>
      <c r="AI198" s="40">
        <f t="shared" si="88"/>
        <v>296.27491580828189</v>
      </c>
      <c r="AJ198" s="40">
        <f t="shared" si="109"/>
        <v>11.212674285055861</v>
      </c>
      <c r="AK198" s="8">
        <f t="shared" si="112"/>
        <v>86.595738893767205</v>
      </c>
      <c r="AL198" s="41">
        <f t="shared" si="113"/>
        <v>3.1913928114466077</v>
      </c>
      <c r="AZ198" s="8"/>
    </row>
    <row r="199" spans="1:52" x14ac:dyDescent="0.25">
      <c r="A199" s="39"/>
      <c r="B199" s="40">
        <f t="shared" si="89"/>
        <v>729.46614027522548</v>
      </c>
      <c r="C199" s="40">
        <f t="shared" si="89"/>
        <v>693.18029824313692</v>
      </c>
      <c r="D199" s="40">
        <f t="shared" si="89"/>
        <v>10.141024324533497</v>
      </c>
      <c r="E199" s="40">
        <f t="shared" si="110"/>
        <v>16</v>
      </c>
      <c r="F199" s="40">
        <f t="shared" si="90"/>
        <v>16</v>
      </c>
      <c r="G199" s="40">
        <f t="shared" si="91"/>
        <v>4739.2061092629519</v>
      </c>
      <c r="H199" s="25">
        <f t="shared" si="111"/>
        <v>0.02</v>
      </c>
      <c r="I199" s="226">
        <f t="shared" si="92"/>
        <v>29.028673625670855</v>
      </c>
      <c r="J199" s="227">
        <f t="shared" si="114"/>
        <v>80</v>
      </c>
      <c r="K199" s="40">
        <f t="shared" si="93"/>
        <v>1</v>
      </c>
      <c r="L199" s="215">
        <f t="shared" si="94"/>
        <v>10.161024324533496</v>
      </c>
      <c r="M199" s="215">
        <f t="shared" si="80"/>
        <v>10.151024324533497</v>
      </c>
      <c r="N199" s="40">
        <f t="shared" si="95"/>
        <v>0.14939536843061774</v>
      </c>
      <c r="O199" s="40">
        <f t="shared" si="96"/>
        <v>5.68392464541847</v>
      </c>
      <c r="P199" s="228">
        <f t="shared" si="97"/>
        <v>205.59113059627879</v>
      </c>
      <c r="Q199" s="40">
        <f t="shared" si="98"/>
        <v>4644.4380558510975</v>
      </c>
      <c r="R199" s="40">
        <f t="shared" si="99"/>
        <v>1311.2251452053938</v>
      </c>
      <c r="S199" s="215">
        <f t="shared" si="81"/>
        <v>0.62317151588860709</v>
      </c>
      <c r="T199" s="215">
        <f t="shared" si="82"/>
        <v>0.39645455354286729</v>
      </c>
      <c r="U199" s="230">
        <f t="shared" si="100"/>
        <v>10.121024324533497</v>
      </c>
      <c r="V199" s="230">
        <f t="shared" si="83"/>
        <v>10.131024324533497</v>
      </c>
      <c r="W199" s="40">
        <f t="shared" si="101"/>
        <v>-0.13687895406538075</v>
      </c>
      <c r="X199" s="40">
        <f t="shared" si="102"/>
        <v>4616.568144085667</v>
      </c>
      <c r="Y199" s="40">
        <f t="shared" si="103"/>
        <v>204.78179907807464</v>
      </c>
      <c r="Z199" s="40">
        <f t="shared" si="104"/>
        <v>1310.7265940368711</v>
      </c>
      <c r="AA199" s="230">
        <f t="shared" si="84"/>
        <v>0.61966765492211384</v>
      </c>
      <c r="AB199" s="230">
        <f t="shared" si="105"/>
        <v>-0.35989301419354713</v>
      </c>
      <c r="AC199" s="40">
        <f t="shared" si="106"/>
        <v>0.39645455354286729</v>
      </c>
      <c r="AD199" s="40">
        <f t="shared" si="85"/>
        <v>5.0447144120990571E-2</v>
      </c>
      <c r="AE199" s="40">
        <f t="shared" si="107"/>
        <v>-2.6725241719062418E-3</v>
      </c>
      <c r="AF199" s="40">
        <f t="shared" si="86"/>
        <v>729.21908109011326</v>
      </c>
      <c r="AG199" s="40">
        <f t="shared" si="87"/>
        <v>692.78384368959405</v>
      </c>
      <c r="AH199" s="40">
        <f t="shared" si="108"/>
        <v>10.161879095671608</v>
      </c>
      <c r="AI199" s="40">
        <f t="shared" si="88"/>
        <v>302.35429437311893</v>
      </c>
      <c r="AJ199" s="40">
        <f t="shared" si="109"/>
        <v>11.296661589048394</v>
      </c>
      <c r="AK199" s="8">
        <f t="shared" si="112"/>
        <v>88.019854156555525</v>
      </c>
      <c r="AL199" s="41">
        <f t="shared" si="113"/>
        <v>3.2155811549964572</v>
      </c>
      <c r="AZ199" s="8"/>
    </row>
    <row r="200" spans="1:52" x14ac:dyDescent="0.25">
      <c r="A200" s="39"/>
      <c r="B200" s="40">
        <f t="shared" si="89"/>
        <v>729.21908109011326</v>
      </c>
      <c r="C200" s="40">
        <f t="shared" si="89"/>
        <v>692.78384368959405</v>
      </c>
      <c r="D200" s="40">
        <f t="shared" si="89"/>
        <v>10.161879095671608</v>
      </c>
      <c r="E200" s="40">
        <f t="shared" si="110"/>
        <v>16</v>
      </c>
      <c r="F200" s="40">
        <f t="shared" si="90"/>
        <v>16</v>
      </c>
      <c r="G200" s="40">
        <f t="shared" si="91"/>
        <v>4768.4467413767097</v>
      </c>
      <c r="H200" s="25">
        <f t="shared" si="111"/>
        <v>0.02</v>
      </c>
      <c r="I200" s="226">
        <f t="shared" si="92"/>
        <v>29.148189920415373</v>
      </c>
      <c r="J200" s="227">
        <f t="shared" si="114"/>
        <v>80</v>
      </c>
      <c r="K200" s="40">
        <f t="shared" si="93"/>
        <v>1</v>
      </c>
      <c r="L200" s="215">
        <f t="shared" si="94"/>
        <v>10.181879095671608</v>
      </c>
      <c r="M200" s="215">
        <f t="shared" si="80"/>
        <v>10.171879095671608</v>
      </c>
      <c r="N200" s="40">
        <f t="shared" si="95"/>
        <v>0.14971520214584189</v>
      </c>
      <c r="O200" s="40">
        <f t="shared" si="96"/>
        <v>5.6527293056449679</v>
      </c>
      <c r="P200" s="228">
        <f t="shared" si="97"/>
        <v>206.15449673770522</v>
      </c>
      <c r="Q200" s="40">
        <f t="shared" si="98"/>
        <v>4673.616283234297</v>
      </c>
      <c r="R200" s="40">
        <f t="shared" si="99"/>
        <v>1311.569697987904</v>
      </c>
      <c r="S200" s="215">
        <f t="shared" si="81"/>
        <v>0.63038154409526503</v>
      </c>
      <c r="T200" s="215">
        <f t="shared" si="82"/>
        <v>0.40505337261738172</v>
      </c>
      <c r="U200" s="230">
        <f t="shared" si="100"/>
        <v>10.141879095671609</v>
      </c>
      <c r="V200" s="230">
        <f t="shared" si="83"/>
        <v>10.151879095671609</v>
      </c>
      <c r="W200" s="40">
        <f t="shared" si="101"/>
        <v>-0.13714783656728002</v>
      </c>
      <c r="X200" s="40">
        <f t="shared" si="102"/>
        <v>4645.6316260432814</v>
      </c>
      <c r="Y200" s="40">
        <f t="shared" si="103"/>
        <v>205.3446096999424</v>
      </c>
      <c r="Z200" s="40">
        <f t="shared" si="104"/>
        <v>1311.0737347678196</v>
      </c>
      <c r="AA200" s="230">
        <f t="shared" si="84"/>
        <v>0.62684398627968396</v>
      </c>
      <c r="AB200" s="230">
        <f t="shared" si="105"/>
        <v>-0.36753484206226306</v>
      </c>
      <c r="AC200" s="40">
        <f t="shared" si="106"/>
        <v>0.40505337261738172</v>
      </c>
      <c r="AD200" s="40">
        <f t="shared" si="85"/>
        <v>4.9376209043177723E-2</v>
      </c>
      <c r="AE200" s="40">
        <f t="shared" si="107"/>
        <v>-2.6723006544509998E-3</v>
      </c>
      <c r="AF200" s="40">
        <f t="shared" si="86"/>
        <v>728.96374291964173</v>
      </c>
      <c r="AG200" s="40">
        <f t="shared" si="87"/>
        <v>692.37879031697662</v>
      </c>
      <c r="AH200" s="40">
        <f t="shared" si="108"/>
        <v>10.182735665015413</v>
      </c>
      <c r="AI200" s="40">
        <f t="shared" si="88"/>
        <v>308.83099330426694</v>
      </c>
      <c r="AJ200" s="40">
        <f t="shared" si="109"/>
        <v>11.382447976077357</v>
      </c>
      <c r="AK200" s="8">
        <f t="shared" si="112"/>
        <v>89.483467886752848</v>
      </c>
      <c r="AL200" s="41">
        <f t="shared" si="113"/>
        <v>3.2402876344607985</v>
      </c>
      <c r="AZ200" s="8"/>
    </row>
    <row r="201" spans="1:52" x14ac:dyDescent="0.25">
      <c r="A201" s="39"/>
      <c r="B201" s="40">
        <f t="shared" si="89"/>
        <v>728.96374291964173</v>
      </c>
      <c r="C201" s="40">
        <f t="shared" si="89"/>
        <v>692.37879031697662</v>
      </c>
      <c r="D201" s="40">
        <f t="shared" si="89"/>
        <v>10.182735665015413</v>
      </c>
      <c r="E201" s="40">
        <f t="shared" si="110"/>
        <v>16</v>
      </c>
      <c r="F201" s="40">
        <f t="shared" si="90"/>
        <v>16</v>
      </c>
      <c r="G201" s="40">
        <f t="shared" si="91"/>
        <v>4797.809938853864</v>
      </c>
      <c r="H201" s="25">
        <f t="shared" si="111"/>
        <v>0.02</v>
      </c>
      <c r="I201" s="226">
        <f t="shared" si="92"/>
        <v>29.26796208213209</v>
      </c>
      <c r="J201" s="227">
        <f t="shared" si="114"/>
        <v>80</v>
      </c>
      <c r="K201" s="40">
        <f t="shared" si="93"/>
        <v>1</v>
      </c>
      <c r="L201" s="215">
        <f t="shared" si="94"/>
        <v>10.202735665015412</v>
      </c>
      <c r="M201" s="215">
        <f t="shared" si="80"/>
        <v>10.192735665015412</v>
      </c>
      <c r="N201" s="40">
        <f t="shared" si="95"/>
        <v>0.15003511578176187</v>
      </c>
      <c r="O201" s="40">
        <f t="shared" si="96"/>
        <v>5.620488605986762</v>
      </c>
      <c r="P201" s="228">
        <f t="shared" si="97"/>
        <v>206.71829723039716</v>
      </c>
      <c r="Q201" s="40">
        <f t="shared" si="98"/>
        <v>4702.916932273919</v>
      </c>
      <c r="R201" s="40">
        <f t="shared" si="99"/>
        <v>1311.9124966571283</v>
      </c>
      <c r="S201" s="215">
        <f t="shared" si="81"/>
        <v>0.63780565739576067</v>
      </c>
      <c r="T201" s="215">
        <f t="shared" si="82"/>
        <v>0.41423925813689882</v>
      </c>
      <c r="U201" s="230">
        <f t="shared" si="100"/>
        <v>10.162735665015413</v>
      </c>
      <c r="V201" s="230">
        <f t="shared" si="83"/>
        <v>10.172735665015413</v>
      </c>
      <c r="W201" s="40">
        <f t="shared" si="101"/>
        <v>-0.1374166899107081</v>
      </c>
      <c r="X201" s="40">
        <f t="shared" si="102"/>
        <v>4674.8172840040752</v>
      </c>
      <c r="Y201" s="40">
        <f t="shared" si="103"/>
        <v>205.90785538404128</v>
      </c>
      <c r="Z201" s="40">
        <f t="shared" si="104"/>
        <v>1311.4191023153646</v>
      </c>
      <c r="AA201" s="230">
        <f t="shared" si="84"/>
        <v>0.63423333406740334</v>
      </c>
      <c r="AB201" s="230">
        <f t="shared" si="105"/>
        <v>-0.37569495175383533</v>
      </c>
      <c r="AC201" s="40">
        <f t="shared" si="106"/>
        <v>0.41423925813689882</v>
      </c>
      <c r="AD201" s="40">
        <f t="shared" si="85"/>
        <v>4.8281276115530194E-2</v>
      </c>
      <c r="AE201" s="40">
        <f t="shared" si="107"/>
        <v>-2.6728738586101518E-3</v>
      </c>
      <c r="AF201" s="40">
        <f t="shared" si="86"/>
        <v>728.69953877728665</v>
      </c>
      <c r="AG201" s="40">
        <f t="shared" si="87"/>
        <v>691.96455105883967</v>
      </c>
      <c r="AH201" s="40">
        <f t="shared" si="108"/>
        <v>10.203594032637566</v>
      </c>
      <c r="AI201" s="40">
        <f t="shared" si="88"/>
        <v>315.75220084603046</v>
      </c>
      <c r="AJ201" s="40">
        <f t="shared" si="109"/>
        <v>11.470156920756809</v>
      </c>
      <c r="AK201" s="8">
        <f t="shared" si="112"/>
        <v>90.989115439959633</v>
      </c>
      <c r="AL201" s="41">
        <f t="shared" si="113"/>
        <v>3.265547810528481</v>
      </c>
      <c r="AZ201" s="8"/>
    </row>
    <row r="202" spans="1:52" x14ac:dyDescent="0.25">
      <c r="A202" s="39"/>
      <c r="B202" s="40">
        <f t="shared" si="89"/>
        <v>728.69953877728665</v>
      </c>
      <c r="C202" s="40">
        <f t="shared" si="89"/>
        <v>691.96455105883967</v>
      </c>
      <c r="D202" s="40">
        <f t="shared" si="89"/>
        <v>10.203594032637566</v>
      </c>
      <c r="E202" s="40">
        <f t="shared" si="110"/>
        <v>16</v>
      </c>
      <c r="F202" s="40">
        <f t="shared" si="90"/>
        <v>16</v>
      </c>
      <c r="G202" s="40">
        <f t="shared" si="91"/>
        <v>4827.2959787892714</v>
      </c>
      <c r="H202" s="25">
        <f t="shared" si="111"/>
        <v>0.02</v>
      </c>
      <c r="I202" s="226">
        <f t="shared" si="92"/>
        <v>29.387990174757579</v>
      </c>
      <c r="J202" s="227">
        <f t="shared" si="114"/>
        <v>80</v>
      </c>
      <c r="K202" s="40">
        <f t="shared" si="93"/>
        <v>1</v>
      </c>
      <c r="L202" s="215">
        <f t="shared" si="94"/>
        <v>10.223594032637566</v>
      </c>
      <c r="M202" s="215">
        <f t="shared" si="80"/>
        <v>10.213594032637566</v>
      </c>
      <c r="N202" s="40">
        <f t="shared" si="95"/>
        <v>0.15035510935294383</v>
      </c>
      <c r="O202" s="40">
        <f t="shared" si="96"/>
        <v>5.5871284296120596</v>
      </c>
      <c r="P202" s="228">
        <f t="shared" si="97"/>
        <v>207.28253165036455</v>
      </c>
      <c r="Q202" s="40">
        <f t="shared" si="98"/>
        <v>4732.3402799868945</v>
      </c>
      <c r="R202" s="40">
        <f t="shared" si="99"/>
        <v>1312.2535540159049</v>
      </c>
      <c r="S202" s="215">
        <f t="shared" si="81"/>
        <v>0.64546032601444014</v>
      </c>
      <c r="T202" s="215">
        <f t="shared" si="82"/>
        <v>0.42408542790917014</v>
      </c>
      <c r="U202" s="230">
        <f t="shared" si="100"/>
        <v>10.183594032637567</v>
      </c>
      <c r="V202" s="230">
        <f t="shared" si="83"/>
        <v>10.193594032637566</v>
      </c>
      <c r="W202" s="40">
        <f t="shared" si="101"/>
        <v>-0.13768551408300311</v>
      </c>
      <c r="X202" s="40">
        <f t="shared" si="102"/>
        <v>4704.125394923607</v>
      </c>
      <c r="Y202" s="40">
        <f t="shared" si="103"/>
        <v>206.47153570398743</v>
      </c>
      <c r="Z202" s="40">
        <f t="shared" si="104"/>
        <v>1311.7627096650594</v>
      </c>
      <c r="AA202" s="230">
        <f t="shared" si="84"/>
        <v>0.64185208262198978</v>
      </c>
      <c r="AB202" s="230">
        <f t="shared" si="105"/>
        <v>-0.38443756727944833</v>
      </c>
      <c r="AC202" s="40">
        <f t="shared" si="106"/>
        <v>0.42408542790917014</v>
      </c>
      <c r="AD202" s="40">
        <f t="shared" si="85"/>
        <v>4.7160309418326829E-2</v>
      </c>
      <c r="AE202" s="40">
        <f t="shared" si="107"/>
        <v>-2.6743020117667498E-3</v>
      </c>
      <c r="AF202" s="40">
        <f t="shared" si="86"/>
        <v>728.42580845873044</v>
      </c>
      <c r="AG202" s="40">
        <f t="shared" si="87"/>
        <v>691.5404656309305</v>
      </c>
      <c r="AH202" s="40">
        <f t="shared" si="108"/>
        <v>10.224454198611188</v>
      </c>
      <c r="AI202" s="40">
        <f t="shared" si="88"/>
        <v>323.17338871846567</v>
      </c>
      <c r="AJ202" s="40">
        <f t="shared" si="109"/>
        <v>11.559927306511938</v>
      </c>
      <c r="AK202" s="8">
        <f t="shared" si="112"/>
        <v>92.539639936326168</v>
      </c>
      <c r="AL202" s="41">
        <f t="shared" si="113"/>
        <v>3.2914016816259584</v>
      </c>
      <c r="AZ202" s="8"/>
    </row>
    <row r="203" spans="1:52" x14ac:dyDescent="0.25">
      <c r="A203" s="39"/>
      <c r="B203" s="40">
        <f t="shared" si="89"/>
        <v>728.42580845873044</v>
      </c>
      <c r="C203" s="40">
        <f t="shared" si="89"/>
        <v>691.5404656309305</v>
      </c>
      <c r="D203" s="40">
        <f t="shared" si="89"/>
        <v>10.224454198611188</v>
      </c>
      <c r="E203" s="40">
        <f t="shared" si="110"/>
        <v>16</v>
      </c>
      <c r="F203" s="40">
        <f t="shared" si="90"/>
        <v>16</v>
      </c>
      <c r="G203" s="40">
        <f t="shared" si="91"/>
        <v>4856.9051384100367</v>
      </c>
      <c r="H203" s="25">
        <f t="shared" si="111"/>
        <v>0.02</v>
      </c>
      <c r="I203" s="226">
        <f t="shared" si="92"/>
        <v>29.508274262239958</v>
      </c>
      <c r="J203" s="227">
        <f t="shared" si="114"/>
        <v>80</v>
      </c>
      <c r="K203" s="40">
        <f t="shared" si="93"/>
        <v>1</v>
      </c>
      <c r="L203" s="215">
        <f t="shared" si="94"/>
        <v>10.244454198611187</v>
      </c>
      <c r="M203" s="215">
        <f t="shared" si="80"/>
        <v>10.234454198611187</v>
      </c>
      <c r="N203" s="40">
        <f t="shared" si="95"/>
        <v>0.15067518287405335</v>
      </c>
      <c r="O203" s="40">
        <f t="shared" si="96"/>
        <v>5.5525654147223635</v>
      </c>
      <c r="P203" s="228">
        <f t="shared" si="97"/>
        <v>207.8471995751604</v>
      </c>
      <c r="Q203" s="40">
        <f t="shared" si="98"/>
        <v>4761.8866035223828</v>
      </c>
      <c r="R203" s="40">
        <f t="shared" si="99"/>
        <v>1312.5928827451905</v>
      </c>
      <c r="S203" s="215">
        <f t="shared" si="81"/>
        <v>0.6533641790979352</v>
      </c>
      <c r="T203" s="215">
        <f t="shared" si="82"/>
        <v>0.43467862750579284</v>
      </c>
      <c r="U203" s="230">
        <f t="shared" si="100"/>
        <v>10.204454198611188</v>
      </c>
      <c r="V203" s="230">
        <f t="shared" si="83"/>
        <v>10.214454198611188</v>
      </c>
      <c r="W203" s="40">
        <f t="shared" si="101"/>
        <v>-0.13795430907160267</v>
      </c>
      <c r="X203" s="40">
        <f t="shared" si="102"/>
        <v>4733.556235889635</v>
      </c>
      <c r="Y203" s="40">
        <f t="shared" si="103"/>
        <v>207.03565023495281</v>
      </c>
      <c r="Z203" s="40">
        <f t="shared" si="104"/>
        <v>1312.1045696784183</v>
      </c>
      <c r="AA203" s="230">
        <f t="shared" si="84"/>
        <v>0.64971876381745886</v>
      </c>
      <c r="AB203" s="230">
        <f t="shared" si="105"/>
        <v>-0.39383870679190736</v>
      </c>
      <c r="AC203" s="40">
        <f t="shared" si="106"/>
        <v>0.43467862750579284</v>
      </c>
      <c r="AD203" s="40">
        <f t="shared" si="85"/>
        <v>4.6011003841529952E-2</v>
      </c>
      <c r="AE203" s="40">
        <f t="shared" si="107"/>
        <v>-2.6766504013527254E-3</v>
      </c>
      <c r="AF203" s="40">
        <f t="shared" si="86"/>
        <v>728.14180501409874</v>
      </c>
      <c r="AG203" s="40">
        <f t="shared" si="87"/>
        <v>691.10578700342467</v>
      </c>
      <c r="AH203" s="40">
        <f t="shared" si="108"/>
        <v>10.245316163009912</v>
      </c>
      <c r="AI203" s="40">
        <f t="shared" si="88"/>
        <v>331.16028070843623</v>
      </c>
      <c r="AJ203" s="40">
        <f t="shared" si="109"/>
        <v>11.651916273375392</v>
      </c>
      <c r="AK203" s="8">
        <f t="shared" si="112"/>
        <v>94.138248627724735</v>
      </c>
      <c r="AL203" s="41">
        <f t="shared" si="113"/>
        <v>3.3178945040826333</v>
      </c>
      <c r="AZ203" s="8"/>
    </row>
    <row r="204" spans="1:52" x14ac:dyDescent="0.25">
      <c r="A204" s="39"/>
      <c r="B204" s="40">
        <f t="shared" si="89"/>
        <v>728.14180501409874</v>
      </c>
      <c r="C204" s="40">
        <f t="shared" si="89"/>
        <v>691.10578700342467</v>
      </c>
      <c r="D204" s="40">
        <f t="shared" si="89"/>
        <v>10.245316163009912</v>
      </c>
      <c r="E204" s="40">
        <f t="shared" si="110"/>
        <v>16</v>
      </c>
      <c r="F204" s="40">
        <f t="shared" si="90"/>
        <v>16</v>
      </c>
      <c r="G204" s="40">
        <f t="shared" si="91"/>
        <v>4886.6376950756621</v>
      </c>
      <c r="H204" s="25">
        <f t="shared" si="111"/>
        <v>0.02</v>
      </c>
      <c r="I204" s="226">
        <f t="shared" si="92"/>
        <v>29.628814408539256</v>
      </c>
      <c r="J204" s="227">
        <f t="shared" si="114"/>
        <v>80</v>
      </c>
      <c r="K204" s="40">
        <f t="shared" si="93"/>
        <v>1</v>
      </c>
      <c r="L204" s="215">
        <f t="shared" si="94"/>
        <v>10.265316163009912</v>
      </c>
      <c r="M204" s="215">
        <f t="shared" si="80"/>
        <v>10.255316163009912</v>
      </c>
      <c r="N204" s="40">
        <f t="shared" si="95"/>
        <v>0.15099533635982709</v>
      </c>
      <c r="O204" s="40">
        <f t="shared" si="96"/>
        <v>5.5167052464468664</v>
      </c>
      <c r="P204" s="228">
        <f t="shared" si="97"/>
        <v>208.41230058387475</v>
      </c>
      <c r="Q204" s="40">
        <f t="shared" si="98"/>
        <v>4791.5561801618815</v>
      </c>
      <c r="R204" s="40">
        <f t="shared" si="99"/>
        <v>1312.9304954054935</v>
      </c>
      <c r="S204" s="215">
        <f t="shared" si="81"/>
        <v>0.66153841473478392</v>
      </c>
      <c r="T204" s="215">
        <f t="shared" si="82"/>
        <v>0.44612252300806376</v>
      </c>
      <c r="U204" s="230">
        <f t="shared" si="100"/>
        <v>10.225316163009913</v>
      </c>
      <c r="V204" s="230">
        <f t="shared" si="83"/>
        <v>10.235316163009912</v>
      </c>
      <c r="W204" s="40">
        <f t="shared" si="101"/>
        <v>-0.13822307486393015</v>
      </c>
      <c r="X204" s="40">
        <f t="shared" si="102"/>
        <v>4763.1100841222487</v>
      </c>
      <c r="Y204" s="40">
        <f t="shared" si="103"/>
        <v>207.60019855365908</v>
      </c>
      <c r="Z204" s="40">
        <f t="shared" si="104"/>
        <v>1312.44469509438</v>
      </c>
      <c r="AA204" s="230">
        <f t="shared" si="84"/>
        <v>0.6578544649106739</v>
      </c>
      <c r="AB204" s="230">
        <f t="shared" si="105"/>
        <v>-0.4039891235986563</v>
      </c>
      <c r="AC204" s="40">
        <f t="shared" si="106"/>
        <v>0.44612252300806376</v>
      </c>
      <c r="AD204" s="40">
        <f t="shared" si="85"/>
        <v>4.4830733640494759E-2</v>
      </c>
      <c r="AE204" s="40">
        <f t="shared" si="107"/>
        <v>-2.6799924145117808E-3</v>
      </c>
      <c r="AF204" s="40">
        <f t="shared" si="86"/>
        <v>727.84667782745055</v>
      </c>
      <c r="AG204" s="40">
        <f t="shared" si="87"/>
        <v>690.65966448041661</v>
      </c>
      <c r="AH204" s="40">
        <f t="shared" si="108"/>
        <v>10.26617992590784</v>
      </c>
      <c r="AI204" s="40">
        <f t="shared" si="88"/>
        <v>339.79142427511408</v>
      </c>
      <c r="AJ204" s="40">
        <f t="shared" si="109"/>
        <v>11.746302780118478</v>
      </c>
      <c r="AK204" s="8">
        <f t="shared" si="112"/>
        <v>95.788583342274208</v>
      </c>
      <c r="AL204" s="41">
        <f t="shared" si="113"/>
        <v>3.3450778180246425</v>
      </c>
      <c r="AZ204" s="8"/>
    </row>
    <row r="205" spans="1:52" x14ac:dyDescent="0.25">
      <c r="A205" s="39"/>
      <c r="B205" s="40">
        <f t="shared" si="89"/>
        <v>727.84667782745055</v>
      </c>
      <c r="C205" s="40">
        <f t="shared" si="89"/>
        <v>690.65966448041661</v>
      </c>
      <c r="D205" s="40">
        <f t="shared" si="89"/>
        <v>10.26617992590784</v>
      </c>
      <c r="E205" s="40">
        <f t="shared" si="110"/>
        <v>16</v>
      </c>
      <c r="F205" s="40">
        <f t="shared" si="90"/>
        <v>16</v>
      </c>
      <c r="G205" s="40">
        <f t="shared" si="91"/>
        <v>4916.4939262779599</v>
      </c>
      <c r="H205" s="25">
        <f t="shared" si="111"/>
        <v>0.02</v>
      </c>
      <c r="I205" s="226">
        <f t="shared" si="92"/>
        <v>29.749610677627153</v>
      </c>
      <c r="J205" s="227">
        <f t="shared" si="114"/>
        <v>80</v>
      </c>
      <c r="K205" s="40">
        <f t="shared" si="93"/>
        <v>1</v>
      </c>
      <c r="L205" s="215">
        <f t="shared" si="94"/>
        <v>10.28617992590784</v>
      </c>
      <c r="M205" s="215">
        <f t="shared" si="80"/>
        <v>10.27617992590784</v>
      </c>
      <c r="N205" s="40">
        <f t="shared" si="95"/>
        <v>0.15131556982487382</v>
      </c>
      <c r="O205" s="40">
        <f t="shared" si="96"/>
        <v>5.4794405203460883</v>
      </c>
      <c r="P205" s="228">
        <f t="shared" si="97"/>
        <v>208.97783425712456</v>
      </c>
      <c r="Q205" s="40">
        <f t="shared" si="98"/>
        <v>4821.3492873192054</v>
      </c>
      <c r="R205" s="40">
        <f t="shared" si="99"/>
        <v>1313.266404438283</v>
      </c>
      <c r="S205" s="215">
        <f t="shared" si="81"/>
        <v>0.67000731472303099</v>
      </c>
      <c r="T205" s="215">
        <f t="shared" si="82"/>
        <v>0.45854219373945165</v>
      </c>
      <c r="U205" s="230">
        <f t="shared" si="100"/>
        <v>10.246179925907841</v>
      </c>
      <c r="V205" s="230">
        <f t="shared" si="83"/>
        <v>10.256179925907841</v>
      </c>
      <c r="W205" s="40">
        <f t="shared" si="101"/>
        <v>-0.13849181144738054</v>
      </c>
      <c r="X205" s="40">
        <f t="shared" si="102"/>
        <v>4792.7872169738466</v>
      </c>
      <c r="Y205" s="40">
        <f t="shared" si="103"/>
        <v>208.16518023836738</v>
      </c>
      <c r="Z205" s="40">
        <f t="shared" si="104"/>
        <v>1312.7830985307478</v>
      </c>
      <c r="AA205" s="230">
        <f t="shared" si="84"/>
        <v>0.66628334057764971</v>
      </c>
      <c r="AB205" s="230">
        <f t="shared" si="105"/>
        <v>-0.41499819543652428</v>
      </c>
      <c r="AC205" s="40">
        <f t="shared" si="106"/>
        <v>0.45854219373945165</v>
      </c>
      <c r="AD205" s="40">
        <f t="shared" si="85"/>
        <v>4.3616487802132786E-2</v>
      </c>
      <c r="AE205" s="40">
        <f t="shared" si="107"/>
        <v>-2.6844107344596679E-3</v>
      </c>
      <c r="AF205" s="40">
        <f t="shared" si="86"/>
        <v>727.53945120353592</v>
      </c>
      <c r="AG205" s="40">
        <f t="shared" si="87"/>
        <v>690.2011222866771</v>
      </c>
      <c r="AH205" s="40">
        <f t="shared" si="108"/>
        <v>10.287045487379547</v>
      </c>
      <c r="AI205" s="40">
        <f t="shared" si="88"/>
        <v>349.16159599436463</v>
      </c>
      <c r="AJ205" s="40">
        <f t="shared" si="109"/>
        <v>11.843292112339135</v>
      </c>
      <c r="AK205" s="8">
        <f t="shared" si="112"/>
        <v>97.494809558933056</v>
      </c>
      <c r="AL205" s="41">
        <f t="shared" si="113"/>
        <v>3.3730107457041916</v>
      </c>
      <c r="AZ205" s="8"/>
    </row>
    <row r="206" spans="1:52" x14ac:dyDescent="0.25">
      <c r="A206" s="39"/>
      <c r="B206" s="40">
        <f t="shared" si="89"/>
        <v>727.53945120353592</v>
      </c>
      <c r="C206" s="40">
        <f t="shared" si="89"/>
        <v>690.2011222866771</v>
      </c>
      <c r="D206" s="40">
        <f t="shared" si="89"/>
        <v>10.287045487379547</v>
      </c>
      <c r="E206" s="40">
        <f t="shared" si="110"/>
        <v>16</v>
      </c>
      <c r="F206" s="40">
        <f t="shared" si="90"/>
        <v>16</v>
      </c>
      <c r="G206" s="40">
        <f t="shared" si="91"/>
        <v>4946.4741096411935</v>
      </c>
      <c r="H206" s="25">
        <f t="shared" si="111"/>
        <v>0.02</v>
      </c>
      <c r="I206" s="226">
        <f t="shared" si="92"/>
        <v>29.870663133487053</v>
      </c>
      <c r="J206" s="227">
        <f t="shared" si="114"/>
        <v>80</v>
      </c>
      <c r="K206" s="40">
        <f t="shared" si="93"/>
        <v>1</v>
      </c>
      <c r="L206" s="215">
        <f t="shared" si="94"/>
        <v>10.307045487379547</v>
      </c>
      <c r="M206" s="215">
        <f t="shared" si="80"/>
        <v>10.297045487379547</v>
      </c>
      <c r="N206" s="40">
        <f t="shared" si="95"/>
        <v>0.15163588328395861</v>
      </c>
      <c r="O206" s="40">
        <f t="shared" si="96"/>
        <v>5.4406480386331344</v>
      </c>
      <c r="P206" s="228">
        <f t="shared" si="97"/>
        <v>209.54380017704614</v>
      </c>
      <c r="Q206" s="40">
        <f t="shared" si="98"/>
        <v>4851.2662025405607</v>
      </c>
      <c r="R206" s="40">
        <f t="shared" si="99"/>
        <v>1313.6006221673836</v>
      </c>
      <c r="S206" s="215">
        <f t="shared" si="81"/>
        <v>0.67879889852138831</v>
      </c>
      <c r="T206" s="215">
        <f t="shared" si="82"/>
        <v>0.4720901721255642</v>
      </c>
      <c r="U206" s="230">
        <f t="shared" si="100"/>
        <v>10.267045487379548</v>
      </c>
      <c r="V206" s="230">
        <f t="shared" si="83"/>
        <v>10.277045487379548</v>
      </c>
      <c r="W206" s="40">
        <f t="shared" si="101"/>
        <v>-0.13876051880936302</v>
      </c>
      <c r="X206" s="40">
        <f t="shared" si="102"/>
        <v>4822.587911929204</v>
      </c>
      <c r="Y206" s="40">
        <f t="shared" si="103"/>
        <v>208.73059486887075</v>
      </c>
      <c r="Z206" s="40">
        <f t="shared" si="104"/>
        <v>1313.1197924856117</v>
      </c>
      <c r="AA206" s="230">
        <f t="shared" si="84"/>
        <v>0.67503326339262137</v>
      </c>
      <c r="AB206" s="230">
        <f t="shared" si="105"/>
        <v>-0.42699914538333816</v>
      </c>
      <c r="AC206" s="40">
        <f t="shared" si="106"/>
        <v>0.4720901721255642</v>
      </c>
      <c r="AD206" s="40">
        <f t="shared" si="85"/>
        <v>4.236478787505981E-2</v>
      </c>
      <c r="AE206" s="40">
        <f t="shared" si="107"/>
        <v>-2.6899986997755664E-3</v>
      </c>
      <c r="AF206" s="40">
        <f t="shared" si="86"/>
        <v>727.21899691469434</v>
      </c>
      <c r="AG206" s="40">
        <f t="shared" si="87"/>
        <v>689.7290321145515</v>
      </c>
      <c r="AH206" s="40">
        <f t="shared" si="108"/>
        <v>10.307912847500111</v>
      </c>
      <c r="AI206" s="40">
        <f t="shared" si="88"/>
        <v>359.38637981659605</v>
      </c>
      <c r="AJ206" s="40">
        <f t="shared" si="109"/>
        <v>11.94312166228819</v>
      </c>
      <c r="AK206" s="8">
        <f t="shared" si="112"/>
        <v>99.26173051248837</v>
      </c>
      <c r="AL206" s="41">
        <f t="shared" si="113"/>
        <v>3.4017616560895192</v>
      </c>
      <c r="AZ206" s="8"/>
    </row>
    <row r="207" spans="1:52" x14ac:dyDescent="0.25">
      <c r="A207" s="39"/>
      <c r="B207" s="40">
        <f t="shared" si="89"/>
        <v>727.21899691469434</v>
      </c>
      <c r="C207" s="40">
        <f t="shared" si="89"/>
        <v>689.7290321145515</v>
      </c>
      <c r="D207" s="40">
        <f t="shared" si="89"/>
        <v>10.307912847500111</v>
      </c>
      <c r="E207" s="40">
        <f t="shared" si="110"/>
        <v>16</v>
      </c>
      <c r="F207" s="40">
        <f t="shared" si="90"/>
        <v>16</v>
      </c>
      <c r="G207" s="40">
        <f t="shared" si="91"/>
        <v>4976.5785229220801</v>
      </c>
      <c r="H207" s="25">
        <f t="shared" si="111"/>
        <v>0.02</v>
      </c>
      <c r="I207" s="226">
        <f t="shared" si="92"/>
        <v>29.991971840114275</v>
      </c>
      <c r="J207" s="227">
        <f t="shared" si="114"/>
        <v>80</v>
      </c>
      <c r="K207" s="40">
        <f t="shared" si="93"/>
        <v>1</v>
      </c>
      <c r="L207" s="215">
        <f t="shared" si="94"/>
        <v>10.327912847500111</v>
      </c>
      <c r="M207" s="215">
        <f t="shared" si="80"/>
        <v>10.317912847500111</v>
      </c>
      <c r="N207" s="40">
        <f t="shared" si="95"/>
        <v>0.15195627675164758</v>
      </c>
      <c r="O207" s="40">
        <f t="shared" si="96"/>
        <v>5.4001853437620717</v>
      </c>
      <c r="P207" s="228">
        <f t="shared" si="97"/>
        <v>210.11019792728769</v>
      </c>
      <c r="Q207" s="40">
        <f t="shared" si="98"/>
        <v>4881.3072035046116</v>
      </c>
      <c r="R207" s="40">
        <f t="shared" si="99"/>
        <v>1313.9331608003456</v>
      </c>
      <c r="S207" s="215">
        <f t="shared" si="81"/>
        <v>0.68794576497590565</v>
      </c>
      <c r="T207" s="215">
        <f t="shared" si="82"/>
        <v>0.48695470112724065</v>
      </c>
      <c r="U207" s="230">
        <f t="shared" si="100"/>
        <v>10.287912847500111</v>
      </c>
      <c r="V207" s="230">
        <f t="shared" si="83"/>
        <v>10.297912847500111</v>
      </c>
      <c r="W207" s="40">
        <f t="shared" si="101"/>
        <v>-0.13902919693730098</v>
      </c>
      <c r="X207" s="40">
        <f t="shared" si="102"/>
        <v>4852.5124466055522</v>
      </c>
      <c r="Y207" s="40">
        <f t="shared" si="103"/>
        <v>209.29644202648655</v>
      </c>
      <c r="Z207" s="40">
        <f t="shared" si="104"/>
        <v>1313.4547893387492</v>
      </c>
      <c r="AA207" s="230">
        <f t="shared" si="84"/>
        <v>0.68413666108266635</v>
      </c>
      <c r="AB207" s="230">
        <f t="shared" si="105"/>
        <v>-0.44015616821452991</v>
      </c>
      <c r="AC207" s="40">
        <f t="shared" si="106"/>
        <v>0.48695470112724065</v>
      </c>
      <c r="AD207" s="40">
        <f t="shared" si="85"/>
        <v>4.1071582128075657E-2</v>
      </c>
      <c r="AE207" s="40">
        <f t="shared" si="107"/>
        <v>-2.6968618112684782E-3</v>
      </c>
      <c r="AF207" s="40">
        <f t="shared" si="86"/>
        <v>726.88399849031873</v>
      </c>
      <c r="AG207" s="40">
        <f t="shared" si="87"/>
        <v>689.24207741342423</v>
      </c>
      <c r="AH207" s="40">
        <f t="shared" si="108"/>
        <v>10.32878200634503</v>
      </c>
      <c r="AI207" s="40">
        <f t="shared" si="88"/>
        <v>370.60842640627612</v>
      </c>
      <c r="AJ207" s="40">
        <f t="shared" si="109"/>
        <v>12.046068447401044</v>
      </c>
      <c r="AK207" s="8">
        <f t="shared" si="112"/>
        <v>101.09493549852188</v>
      </c>
      <c r="AL207" s="41">
        <f t="shared" si="113"/>
        <v>3.4314103302020214</v>
      </c>
      <c r="AZ207" s="8"/>
    </row>
    <row r="208" spans="1:52" x14ac:dyDescent="0.25">
      <c r="A208" s="39"/>
      <c r="B208" s="40">
        <f t="shared" si="89"/>
        <v>726.88399849031873</v>
      </c>
      <c r="C208" s="40">
        <f t="shared" si="89"/>
        <v>689.24207741342423</v>
      </c>
      <c r="D208" s="40">
        <f t="shared" si="89"/>
        <v>10.32878200634503</v>
      </c>
      <c r="E208" s="40">
        <f t="shared" si="110"/>
        <v>16</v>
      </c>
      <c r="F208" s="40">
        <f t="shared" si="90"/>
        <v>16</v>
      </c>
      <c r="G208" s="40">
        <f t="shared" si="91"/>
        <v>5006.8074440098371</v>
      </c>
      <c r="H208" s="25">
        <f t="shared" si="111"/>
        <v>0.02</v>
      </c>
      <c r="I208" s="226">
        <f t="shared" si="92"/>
        <v>30.113536861515605</v>
      </c>
      <c r="J208" s="227">
        <f t="shared" si="114"/>
        <v>80</v>
      </c>
      <c r="K208" s="40">
        <f t="shared" si="93"/>
        <v>1</v>
      </c>
      <c r="L208" s="215">
        <f t="shared" si="94"/>
        <v>10.348782006345029</v>
      </c>
      <c r="M208" s="215">
        <f t="shared" si="80"/>
        <v>10.33878200634503</v>
      </c>
      <c r="N208" s="40">
        <f t="shared" si="95"/>
        <v>0.15227675024284792</v>
      </c>
      <c r="O208" s="40">
        <f t="shared" si="96"/>
        <v>5.3578862093775772</v>
      </c>
      <c r="P208" s="228">
        <f t="shared" si="97"/>
        <v>210.67702709299931</v>
      </c>
      <c r="Q208" s="40">
        <f t="shared" si="98"/>
        <v>4911.4725680224556</v>
      </c>
      <c r="R208" s="40">
        <f t="shared" si="99"/>
        <v>1314.2640324298004</v>
      </c>
      <c r="S208" s="215">
        <f t="shared" si="81"/>
        <v>0.69748619170913317</v>
      </c>
      <c r="T208" s="215">
        <f t="shared" si="82"/>
        <v>0.50337123816984231</v>
      </c>
      <c r="U208" s="230">
        <f t="shared" si="100"/>
        <v>10.30878200634503</v>
      </c>
      <c r="V208" s="230">
        <f t="shared" si="83"/>
        <v>10.31878200634503</v>
      </c>
      <c r="W208" s="40">
        <f t="shared" si="101"/>
        <v>-0.13929784581861782</v>
      </c>
      <c r="X208" s="40">
        <f t="shared" si="102"/>
        <v>4882.5610987525233</v>
      </c>
      <c r="Y208" s="40">
        <f t="shared" si="103"/>
        <v>209.86272129404617</v>
      </c>
      <c r="Z208" s="40">
        <f t="shared" si="104"/>
        <v>1313.7881013530077</v>
      </c>
      <c r="AA208" s="230">
        <f t="shared" si="84"/>
        <v>0.69363161007196583</v>
      </c>
      <c r="AB208" s="230">
        <f t="shared" si="105"/>
        <v>-0.45467434108113708</v>
      </c>
      <c r="AC208" s="40">
        <f t="shared" si="106"/>
        <v>0.50337123816984231</v>
      </c>
      <c r="AD208" s="40">
        <f t="shared" si="85"/>
        <v>3.9732107207229445E-2</v>
      </c>
      <c r="AE208" s="40">
        <f t="shared" si="107"/>
        <v>-2.7051193303024041E-3</v>
      </c>
      <c r="AF208" s="40">
        <f t="shared" si="86"/>
        <v>726.53290400239177</v>
      </c>
      <c r="AG208" s="40">
        <f t="shared" si="87"/>
        <v>688.73870617525438</v>
      </c>
      <c r="AH208" s="40">
        <f t="shared" si="108"/>
        <v>10.349652963990325</v>
      </c>
      <c r="AI208" s="40">
        <f t="shared" si="88"/>
        <v>383.00617360669435</v>
      </c>
      <c r="AJ208" s="40">
        <f t="shared" si="109"/>
        <v>12.152459051180681</v>
      </c>
      <c r="AK208" s="8">
        <f t="shared" si="112"/>
        <v>103.00099579623952</v>
      </c>
      <c r="AL208" s="41">
        <f t="shared" si="113"/>
        <v>3.4620508240905568</v>
      </c>
      <c r="AZ208" s="8"/>
    </row>
    <row r="209" spans="1:52" x14ac:dyDescent="0.25">
      <c r="A209" s="39"/>
      <c r="B209" s="40"/>
      <c r="C209" s="40"/>
      <c r="D209" s="40"/>
      <c r="E209" s="40"/>
      <c r="F209" s="40"/>
      <c r="G209" s="40"/>
      <c r="H209" s="25"/>
      <c r="I209" s="226"/>
      <c r="J209" s="227"/>
      <c r="K209" s="40"/>
      <c r="L209" s="233"/>
      <c r="M209" s="233"/>
      <c r="N209" s="40"/>
      <c r="O209" s="40"/>
      <c r="P209" s="228"/>
      <c r="Q209" s="234"/>
      <c r="R209" s="40"/>
      <c r="S209" s="233"/>
      <c r="T209" s="233"/>
      <c r="U209" s="234"/>
      <c r="V209" s="234"/>
      <c r="W209" s="40"/>
      <c r="X209" s="40"/>
      <c r="Y209" s="40"/>
      <c r="Z209" s="40"/>
      <c r="AA209" s="234"/>
      <c r="AB209" s="234"/>
      <c r="AC209" s="40"/>
      <c r="AD209" s="40"/>
      <c r="AE209" s="40"/>
      <c r="AF209" s="40"/>
      <c r="AG209" s="40"/>
      <c r="AH209" s="40"/>
      <c r="AI209" s="40"/>
      <c r="AJ209" s="40"/>
      <c r="AZ209" s="8"/>
    </row>
    <row r="210" spans="1:52" x14ac:dyDescent="0.25">
      <c r="A210" s="39"/>
      <c r="B210" s="40"/>
      <c r="C210" s="40"/>
      <c r="D210" s="40"/>
      <c r="E210" s="40"/>
      <c r="F210" s="40"/>
      <c r="G210" s="40"/>
      <c r="H210" s="25"/>
      <c r="I210" s="226"/>
      <c r="J210" s="227"/>
      <c r="K210" s="40"/>
      <c r="L210" s="233"/>
      <c r="M210" s="233"/>
      <c r="N210" s="40"/>
      <c r="O210" s="40"/>
      <c r="P210" s="228"/>
      <c r="Q210" s="234"/>
      <c r="R210" s="40"/>
      <c r="S210" s="233"/>
      <c r="T210" s="233"/>
      <c r="U210" s="234"/>
      <c r="V210" s="234"/>
      <c r="W210" s="40"/>
      <c r="X210" s="40"/>
      <c r="Y210" s="40"/>
      <c r="Z210" s="40"/>
      <c r="AA210" s="234"/>
      <c r="AB210" s="234"/>
      <c r="AC210" s="40"/>
      <c r="AD210" s="40"/>
      <c r="AE210" s="40"/>
      <c r="AF210" s="40"/>
      <c r="AG210" s="40"/>
      <c r="AH210" s="40"/>
      <c r="AI210" s="40"/>
      <c r="AJ210" s="40"/>
    </row>
    <row r="211" spans="1:52" x14ac:dyDescent="0.25">
      <c r="A211" s="39"/>
      <c r="B211" s="40"/>
      <c r="C211" s="40"/>
      <c r="D211" s="40"/>
      <c r="E211" s="40"/>
      <c r="F211" s="40"/>
      <c r="G211" s="40"/>
      <c r="H211" s="25"/>
      <c r="I211" s="226"/>
      <c r="J211" s="227"/>
      <c r="K211" s="40"/>
      <c r="L211" s="233"/>
      <c r="M211" s="233"/>
      <c r="N211" s="40"/>
      <c r="O211" s="40"/>
      <c r="P211" s="228"/>
      <c r="Q211" s="234"/>
      <c r="R211" s="40"/>
      <c r="S211" s="233"/>
      <c r="T211" s="233"/>
      <c r="U211" s="234"/>
      <c r="V211" s="234"/>
      <c r="W211" s="40"/>
      <c r="X211" s="40"/>
      <c r="Y211" s="40"/>
      <c r="Z211" s="40"/>
      <c r="AA211" s="234"/>
      <c r="AB211" s="234"/>
      <c r="AC211" s="40"/>
      <c r="AD211" s="40"/>
      <c r="AE211" s="40"/>
      <c r="AF211" s="40"/>
      <c r="AG211" s="40"/>
      <c r="AH211" s="40"/>
      <c r="AI211" s="40"/>
      <c r="AJ211" s="40"/>
    </row>
    <row r="212" spans="1:52" x14ac:dyDescent="0.25">
      <c r="A212" s="39"/>
      <c r="B212" s="40"/>
      <c r="C212" s="40"/>
      <c r="D212" s="40"/>
      <c r="E212" s="40"/>
      <c r="F212" s="40"/>
      <c r="G212" s="40"/>
      <c r="H212" s="25"/>
      <c r="I212" s="226"/>
      <c r="J212" s="227"/>
      <c r="K212" s="40"/>
      <c r="L212" s="233"/>
      <c r="M212" s="233"/>
      <c r="N212" s="40"/>
      <c r="O212" s="40"/>
      <c r="P212" s="228"/>
      <c r="Q212" s="234"/>
      <c r="R212" s="40"/>
      <c r="S212" s="233"/>
      <c r="T212" s="233"/>
      <c r="U212" s="234"/>
      <c r="V212" s="234"/>
      <c r="W212" s="40"/>
      <c r="X212" s="40"/>
      <c r="Y212" s="40"/>
      <c r="Z212" s="40"/>
      <c r="AA212" s="234"/>
      <c r="AB212" s="234"/>
      <c r="AC212" s="40"/>
      <c r="AD212" s="40"/>
      <c r="AE212" s="40"/>
      <c r="AF212" s="40"/>
      <c r="AG212" s="40"/>
      <c r="AH212" s="40"/>
      <c r="AI212" s="40"/>
      <c r="AJ212" s="40"/>
    </row>
    <row r="213" spans="1:52" x14ac:dyDescent="0.25">
      <c r="A213" s="39"/>
      <c r="B213" s="40"/>
      <c r="C213" s="40"/>
      <c r="D213" s="40"/>
      <c r="E213" s="40"/>
      <c r="F213" s="40"/>
      <c r="G213" s="40"/>
      <c r="H213" s="25"/>
      <c r="I213" s="226"/>
      <c r="J213" s="227"/>
      <c r="K213" s="40"/>
      <c r="L213" s="233"/>
      <c r="M213" s="233"/>
      <c r="N213" s="40"/>
      <c r="O213" s="40"/>
      <c r="P213" s="228"/>
      <c r="Q213" s="234"/>
      <c r="R213" s="40"/>
      <c r="S213" s="233"/>
      <c r="T213" s="233"/>
      <c r="U213" s="234"/>
      <c r="V213" s="234"/>
      <c r="W213" s="40"/>
      <c r="X213" s="40"/>
      <c r="Y213" s="40"/>
      <c r="Z213" s="40"/>
      <c r="AA213" s="234"/>
      <c r="AB213" s="234"/>
      <c r="AC213" s="40"/>
      <c r="AD213" s="40"/>
      <c r="AE213" s="40"/>
      <c r="AF213" s="40"/>
      <c r="AG213" s="40"/>
      <c r="AH213" s="40"/>
      <c r="AI213" s="40"/>
      <c r="AJ213" s="40"/>
    </row>
    <row r="214" spans="1:52" x14ac:dyDescent="0.25">
      <c r="A214" s="39"/>
      <c r="B214" s="40"/>
      <c r="C214" s="40"/>
      <c r="D214" s="40"/>
      <c r="E214" s="40"/>
      <c r="F214" s="40"/>
      <c r="G214" s="40"/>
      <c r="H214" s="25"/>
      <c r="I214" s="226"/>
      <c r="J214" s="227"/>
      <c r="K214" s="40"/>
      <c r="L214" s="233"/>
      <c r="M214" s="233"/>
      <c r="N214" s="40"/>
      <c r="O214" s="40"/>
      <c r="P214" s="228"/>
      <c r="Q214" s="234"/>
      <c r="R214" s="40"/>
      <c r="S214" s="233"/>
      <c r="T214" s="233"/>
      <c r="U214" s="234"/>
      <c r="V214" s="234"/>
      <c r="W214" s="40"/>
      <c r="X214" s="40"/>
      <c r="Y214" s="40"/>
      <c r="Z214" s="40"/>
      <c r="AA214" s="234"/>
      <c r="AB214" s="234"/>
      <c r="AC214" s="40"/>
      <c r="AD214" s="40"/>
      <c r="AE214" s="40"/>
      <c r="AF214" s="40"/>
      <c r="AG214" s="40"/>
      <c r="AH214" s="40"/>
      <c r="AI214" s="40"/>
      <c r="AJ214" s="40"/>
    </row>
    <row r="215" spans="1:52" x14ac:dyDescent="0.25">
      <c r="A215" s="39"/>
      <c r="B215" s="40"/>
      <c r="C215" s="40"/>
      <c r="D215" s="40"/>
      <c r="E215" s="40"/>
      <c r="F215" s="40"/>
      <c r="G215" s="40"/>
      <c r="H215" s="25"/>
      <c r="I215" s="226"/>
      <c r="J215" s="227"/>
      <c r="K215" s="40"/>
      <c r="L215" s="233"/>
      <c r="M215" s="233"/>
      <c r="N215" s="40"/>
      <c r="O215" s="40"/>
      <c r="P215" s="228"/>
      <c r="Q215" s="234"/>
      <c r="R215" s="40"/>
      <c r="S215" s="233"/>
      <c r="T215" s="233"/>
      <c r="U215" s="234"/>
      <c r="V215" s="234"/>
      <c r="W215" s="40"/>
      <c r="X215" s="40"/>
      <c r="Y215" s="40"/>
      <c r="Z215" s="40"/>
      <c r="AA215" s="234"/>
      <c r="AB215" s="234"/>
      <c r="AC215" s="40"/>
      <c r="AD215" s="40"/>
      <c r="AE215" s="40"/>
      <c r="AF215" s="40"/>
      <c r="AG215" s="40"/>
      <c r="AH215" s="40"/>
      <c r="AI215" s="40"/>
      <c r="AJ215" s="40"/>
    </row>
    <row r="216" spans="1:52" x14ac:dyDescent="0.25">
      <c r="K216" s="235"/>
      <c r="L216" s="235"/>
      <c r="M216" s="235"/>
      <c r="N216" s="235"/>
      <c r="O216" s="235"/>
      <c r="P216" s="235"/>
      <c r="Q216" s="236"/>
      <c r="R216" s="236"/>
      <c r="S216" s="236"/>
    </row>
    <row r="217" spans="1:52" x14ac:dyDescent="0.25">
      <c r="K217" s="235"/>
      <c r="L217" s="235"/>
      <c r="M217" s="235"/>
      <c r="N217" s="235"/>
      <c r="O217" s="235"/>
      <c r="P217" s="235"/>
      <c r="Q217" s="236"/>
      <c r="R217" s="236"/>
      <c r="S217" s="236"/>
    </row>
    <row r="218" spans="1:52" x14ac:dyDescent="0.25">
      <c r="K218" s="235"/>
      <c r="L218" s="235"/>
      <c r="M218" s="235"/>
      <c r="N218" s="235"/>
      <c r="O218" s="235"/>
      <c r="P218" s="235"/>
      <c r="Q218" s="236"/>
      <c r="R218" s="236"/>
      <c r="S218" s="236"/>
    </row>
    <row r="219" spans="1:52" x14ac:dyDescent="0.25">
      <c r="K219" s="235"/>
      <c r="L219" s="235"/>
      <c r="M219" s="235"/>
      <c r="N219" s="235"/>
      <c r="O219" s="235"/>
      <c r="P219" s="235"/>
      <c r="Q219" s="236"/>
      <c r="R219" s="236"/>
      <c r="S219" s="236"/>
    </row>
    <row r="220" spans="1:52" x14ac:dyDescent="0.25">
      <c r="K220" s="235"/>
      <c r="L220" s="235"/>
      <c r="M220" s="235"/>
      <c r="N220" s="235"/>
      <c r="O220" s="235"/>
      <c r="P220" s="235"/>
      <c r="Q220" s="236"/>
      <c r="R220" s="236"/>
      <c r="S220" s="236"/>
    </row>
    <row r="221" spans="1:52" x14ac:dyDescent="0.25">
      <c r="K221" s="235"/>
      <c r="L221" s="235"/>
      <c r="M221" s="235"/>
      <c r="N221" s="235"/>
      <c r="O221" s="235"/>
      <c r="P221" s="235"/>
      <c r="Q221" s="236"/>
      <c r="R221" s="236"/>
      <c r="S221" s="236"/>
    </row>
    <row r="222" spans="1:52" x14ac:dyDescent="0.25">
      <c r="K222" s="235"/>
      <c r="L222" s="235"/>
      <c r="M222" s="235"/>
      <c r="N222" s="235"/>
      <c r="O222" s="235"/>
      <c r="P222" s="235"/>
      <c r="Q222" s="236"/>
      <c r="R222" s="236"/>
      <c r="S222" s="236"/>
    </row>
    <row r="223" spans="1:52" x14ac:dyDescent="0.25">
      <c r="K223" s="235"/>
      <c r="L223" s="235"/>
      <c r="M223" s="235"/>
      <c r="N223" s="235"/>
      <c r="O223" s="235"/>
      <c r="P223" s="235"/>
      <c r="Q223" s="236"/>
      <c r="R223" s="236"/>
      <c r="S223" s="236"/>
    </row>
    <row r="224" spans="1:52" x14ac:dyDescent="0.25">
      <c r="K224" s="235"/>
      <c r="L224" s="235"/>
      <c r="M224" s="235"/>
      <c r="N224" s="235"/>
      <c r="O224" s="235"/>
      <c r="P224" s="235"/>
      <c r="Q224" s="236"/>
      <c r="R224" s="236"/>
      <c r="S224" s="236"/>
    </row>
    <row r="225" spans="11:19" x14ac:dyDescent="0.25">
      <c r="K225" s="235"/>
      <c r="L225" s="235"/>
      <c r="M225" s="235"/>
      <c r="N225" s="235"/>
      <c r="O225" s="235"/>
      <c r="P225" s="235"/>
      <c r="Q225" s="236"/>
      <c r="R225" s="236"/>
      <c r="S225" s="236"/>
    </row>
    <row r="226" spans="11:19" x14ac:dyDescent="0.25">
      <c r="K226" s="235"/>
      <c r="L226" s="235"/>
      <c r="M226" s="235"/>
      <c r="N226" s="235"/>
      <c r="O226" s="235"/>
      <c r="P226" s="235"/>
      <c r="Q226" s="236"/>
      <c r="R226" s="236"/>
      <c r="S226" s="236"/>
    </row>
    <row r="227" spans="11:19" x14ac:dyDescent="0.25">
      <c r="K227" s="235"/>
      <c r="L227" s="235"/>
      <c r="M227" s="235"/>
      <c r="N227" s="235"/>
      <c r="O227" s="235"/>
      <c r="P227" s="235"/>
      <c r="Q227" s="236"/>
      <c r="R227" s="236"/>
      <c r="S227" s="236"/>
    </row>
    <row r="228" spans="11:19" x14ac:dyDescent="0.25">
      <c r="K228" s="235"/>
      <c r="L228" s="235"/>
      <c r="M228" s="235"/>
      <c r="N228" s="235"/>
      <c r="O228" s="235"/>
      <c r="P228" s="235"/>
      <c r="Q228" s="236"/>
      <c r="R228" s="236"/>
      <c r="S228" s="236"/>
    </row>
    <row r="229" spans="11:19" x14ac:dyDescent="0.25">
      <c r="K229" s="235"/>
      <c r="L229" s="235"/>
      <c r="M229" s="235"/>
      <c r="N229" s="235"/>
      <c r="O229" s="235"/>
      <c r="P229" s="235"/>
      <c r="Q229" s="236"/>
      <c r="R229" s="236"/>
      <c r="S229" s="236"/>
    </row>
    <row r="230" spans="11:19" x14ac:dyDescent="0.25">
      <c r="K230" s="235"/>
      <c r="L230" s="235"/>
      <c r="M230" s="235"/>
      <c r="N230" s="235"/>
      <c r="O230" s="235"/>
      <c r="P230" s="235"/>
      <c r="Q230" s="236"/>
      <c r="R230" s="236"/>
      <c r="S230" s="236"/>
    </row>
    <row r="231" spans="11:19" x14ac:dyDescent="0.25">
      <c r="K231" s="235"/>
      <c r="L231" s="235"/>
      <c r="M231" s="235"/>
      <c r="N231" s="235"/>
      <c r="O231" s="235"/>
      <c r="P231" s="235"/>
      <c r="Q231" s="236"/>
      <c r="R231" s="236"/>
      <c r="S231" s="236"/>
    </row>
    <row r="232" spans="11:19" x14ac:dyDescent="0.25">
      <c r="K232" s="235"/>
      <c r="L232" s="235"/>
      <c r="M232" s="235"/>
      <c r="N232" s="235"/>
      <c r="O232" s="235"/>
      <c r="P232" s="235"/>
      <c r="Q232" s="236"/>
      <c r="R232" s="236"/>
      <c r="S232" s="236"/>
    </row>
    <row r="233" spans="11:19" x14ac:dyDescent="0.25">
      <c r="K233" s="235"/>
      <c r="L233" s="235"/>
      <c r="M233" s="235"/>
      <c r="N233" s="235"/>
      <c r="O233" s="235"/>
      <c r="P233" s="235"/>
      <c r="Q233" s="236"/>
      <c r="R233" s="236"/>
      <c r="S233" s="236"/>
    </row>
    <row r="234" spans="11:19" x14ac:dyDescent="0.25">
      <c r="K234" s="235"/>
      <c r="L234" s="235"/>
      <c r="M234" s="235"/>
      <c r="N234" s="235"/>
      <c r="O234" s="235"/>
      <c r="P234" s="235"/>
      <c r="Q234" s="236"/>
      <c r="R234" s="236"/>
      <c r="S234" s="236"/>
    </row>
    <row r="235" spans="11:19" x14ac:dyDescent="0.25">
      <c r="K235" s="235"/>
      <c r="L235" s="235"/>
      <c r="M235" s="235"/>
      <c r="N235" s="235"/>
      <c r="O235" s="235"/>
      <c r="P235" s="235"/>
      <c r="Q235" s="236"/>
      <c r="R235" s="236"/>
      <c r="S235" s="236"/>
    </row>
    <row r="236" spans="11:19" x14ac:dyDescent="0.25">
      <c r="K236" s="235"/>
      <c r="L236" s="235"/>
      <c r="M236" s="235"/>
      <c r="N236" s="235"/>
      <c r="O236" s="235"/>
      <c r="P236" s="235"/>
      <c r="Q236" s="236"/>
      <c r="R236" s="236"/>
      <c r="S236" s="236"/>
    </row>
    <row r="237" spans="11:19" x14ac:dyDescent="0.25">
      <c r="K237" s="235"/>
      <c r="L237" s="235"/>
      <c r="M237" s="235"/>
      <c r="N237" s="235"/>
      <c r="O237" s="235"/>
      <c r="P237" s="235"/>
      <c r="Q237" s="236"/>
      <c r="R237" s="236"/>
      <c r="S237" s="236"/>
    </row>
    <row r="238" spans="11:19" x14ac:dyDescent="0.25">
      <c r="K238" s="235"/>
      <c r="L238" s="235"/>
      <c r="M238" s="235"/>
      <c r="N238" s="235"/>
      <c r="O238" s="235"/>
      <c r="P238" s="235"/>
      <c r="Q238" s="236"/>
      <c r="R238" s="236"/>
      <c r="S238" s="236"/>
    </row>
    <row r="239" spans="11:19" x14ac:dyDescent="0.25">
      <c r="K239" s="235"/>
      <c r="L239" s="235"/>
      <c r="M239" s="235"/>
      <c r="N239" s="235"/>
      <c r="O239" s="235"/>
      <c r="P239" s="235"/>
      <c r="Q239" s="236"/>
      <c r="R239" s="236"/>
      <c r="S239" s="236"/>
    </row>
    <row r="240" spans="11:19" x14ac:dyDescent="0.25">
      <c r="K240" s="235"/>
      <c r="L240" s="235"/>
      <c r="M240" s="235"/>
      <c r="N240" s="235"/>
      <c r="O240" s="235"/>
      <c r="P240" s="235"/>
      <c r="Q240" s="236"/>
      <c r="R240" s="236"/>
      <c r="S240" s="236"/>
    </row>
    <row r="241" spans="11:19" x14ac:dyDescent="0.25">
      <c r="K241" s="235"/>
      <c r="L241" s="235"/>
      <c r="M241" s="235"/>
      <c r="N241" s="235"/>
      <c r="O241" s="235"/>
      <c r="P241" s="235"/>
      <c r="Q241" s="236"/>
      <c r="R241" s="236"/>
      <c r="S241" s="236"/>
    </row>
    <row r="242" spans="11:19" x14ac:dyDescent="0.25">
      <c r="K242" s="235"/>
      <c r="L242" s="235"/>
      <c r="M242" s="235"/>
      <c r="N242" s="235"/>
      <c r="O242" s="235"/>
      <c r="P242" s="235"/>
      <c r="Q242" s="236"/>
      <c r="R242" s="236"/>
      <c r="S242" s="236"/>
    </row>
    <row r="243" spans="11:19" x14ac:dyDescent="0.25">
      <c r="K243" s="235"/>
      <c r="L243" s="235"/>
      <c r="M243" s="235"/>
      <c r="N243" s="235"/>
      <c r="O243" s="235"/>
      <c r="P243" s="235"/>
      <c r="Q243" s="236"/>
      <c r="R243" s="236"/>
      <c r="S243" s="236"/>
    </row>
    <row r="244" spans="11:19" x14ac:dyDescent="0.25">
      <c r="K244" s="235"/>
      <c r="L244" s="235"/>
      <c r="M244" s="235"/>
      <c r="N244" s="235"/>
      <c r="O244" s="235"/>
      <c r="P244" s="235"/>
      <c r="Q244" s="236"/>
      <c r="R244" s="236"/>
      <c r="S244" s="236"/>
    </row>
    <row r="245" spans="11:19" x14ac:dyDescent="0.25">
      <c r="K245" s="235"/>
      <c r="L245" s="235"/>
      <c r="M245" s="235"/>
      <c r="N245" s="235"/>
      <c r="O245" s="235"/>
      <c r="P245" s="235"/>
      <c r="Q245" s="236"/>
      <c r="R245" s="236"/>
      <c r="S245" s="236"/>
    </row>
    <row r="246" spans="11:19" x14ac:dyDescent="0.25">
      <c r="K246" s="235"/>
      <c r="L246" s="235"/>
      <c r="M246" s="235"/>
      <c r="N246" s="235"/>
      <c r="O246" s="235"/>
      <c r="P246" s="235"/>
      <c r="Q246" s="236"/>
      <c r="R246" s="236"/>
      <c r="S246" s="236"/>
    </row>
    <row r="247" spans="11:19" x14ac:dyDescent="0.25">
      <c r="K247" s="235"/>
      <c r="L247" s="235"/>
      <c r="M247" s="235"/>
      <c r="N247" s="235"/>
      <c r="O247" s="235"/>
      <c r="P247" s="235"/>
      <c r="Q247" s="236"/>
      <c r="R247" s="236"/>
      <c r="S247" s="236"/>
    </row>
    <row r="248" spans="11:19" x14ac:dyDescent="0.25">
      <c r="K248" s="235"/>
      <c r="L248" s="235"/>
      <c r="M248" s="235"/>
      <c r="N248" s="235"/>
      <c r="O248" s="235"/>
      <c r="P248" s="235"/>
      <c r="Q248" s="236"/>
      <c r="R248" s="236"/>
      <c r="S248" s="236"/>
    </row>
    <row r="249" spans="11:19" x14ac:dyDescent="0.25">
      <c r="K249" s="235"/>
      <c r="L249" s="235"/>
      <c r="M249" s="235"/>
      <c r="N249" s="235"/>
      <c r="O249" s="235"/>
      <c r="P249" s="235"/>
      <c r="Q249" s="236"/>
      <c r="R249" s="236"/>
      <c r="S249" s="236"/>
    </row>
    <row r="250" spans="11:19" x14ac:dyDescent="0.25">
      <c r="K250" s="235"/>
      <c r="L250" s="235"/>
      <c r="M250" s="235"/>
      <c r="N250" s="235"/>
      <c r="O250" s="235"/>
      <c r="P250" s="235"/>
      <c r="Q250" s="236"/>
      <c r="R250" s="236"/>
      <c r="S250" s="236"/>
    </row>
    <row r="251" spans="11:19" x14ac:dyDescent="0.25">
      <c r="K251" s="235"/>
      <c r="L251" s="235"/>
      <c r="M251" s="235"/>
      <c r="N251" s="235"/>
      <c r="O251" s="235"/>
      <c r="P251" s="235"/>
      <c r="Q251" s="236"/>
      <c r="R251" s="236"/>
      <c r="S251" s="236"/>
    </row>
    <row r="252" spans="11:19" x14ac:dyDescent="0.25">
      <c r="K252" s="235"/>
      <c r="L252" s="235"/>
      <c r="M252" s="235"/>
      <c r="N252" s="235"/>
      <c r="O252" s="235"/>
      <c r="P252" s="235"/>
      <c r="Q252" s="236"/>
      <c r="R252" s="236"/>
      <c r="S252" s="236"/>
    </row>
    <row r="253" spans="11:19" x14ac:dyDescent="0.25">
      <c r="K253" s="235"/>
      <c r="L253" s="235"/>
      <c r="M253" s="235"/>
      <c r="N253" s="235"/>
      <c r="O253" s="235"/>
      <c r="P253" s="235"/>
      <c r="Q253" s="236"/>
      <c r="R253" s="236"/>
      <c r="S253" s="236"/>
    </row>
    <row r="254" spans="11:19" x14ac:dyDescent="0.25">
      <c r="K254" s="235"/>
      <c r="L254" s="235"/>
      <c r="M254" s="235"/>
      <c r="N254" s="235"/>
      <c r="O254" s="235"/>
      <c r="P254" s="235"/>
      <c r="Q254" s="236"/>
      <c r="R254" s="236"/>
      <c r="S254" s="236"/>
    </row>
    <row r="255" spans="11:19" x14ac:dyDescent="0.25">
      <c r="K255" s="235"/>
      <c r="L255" s="235"/>
      <c r="M255" s="235"/>
      <c r="N255" s="235"/>
      <c r="O255" s="235"/>
      <c r="P255" s="235"/>
      <c r="Q255" s="236"/>
      <c r="R255" s="236"/>
      <c r="S255" s="236"/>
    </row>
    <row r="256" spans="11:19" x14ac:dyDescent="0.25">
      <c r="K256" s="235"/>
      <c r="L256" s="235"/>
      <c r="M256" s="235"/>
      <c r="N256" s="235"/>
      <c r="O256" s="235"/>
      <c r="P256" s="235"/>
      <c r="Q256" s="236"/>
      <c r="R256" s="236"/>
      <c r="S256" s="236"/>
    </row>
    <row r="257" spans="11:19" x14ac:dyDescent="0.25">
      <c r="K257" s="235"/>
      <c r="L257" s="235"/>
      <c r="M257" s="235"/>
      <c r="N257" s="235"/>
      <c r="O257" s="235"/>
      <c r="P257" s="235"/>
      <c r="Q257" s="236"/>
      <c r="R257" s="236"/>
      <c r="S257" s="236"/>
    </row>
    <row r="258" spans="11:19" x14ac:dyDescent="0.25">
      <c r="K258" s="235"/>
      <c r="L258" s="235"/>
      <c r="M258" s="235"/>
      <c r="N258" s="235"/>
      <c r="O258" s="235"/>
      <c r="P258" s="235"/>
      <c r="Q258" s="236"/>
      <c r="R258" s="236"/>
      <c r="S258" s="236"/>
    </row>
    <row r="259" spans="11:19" x14ac:dyDescent="0.25">
      <c r="K259" s="235"/>
      <c r="L259" s="235"/>
      <c r="M259" s="235"/>
      <c r="N259" s="235"/>
      <c r="O259" s="235"/>
      <c r="P259" s="235"/>
      <c r="Q259" s="236"/>
      <c r="R259" s="236"/>
      <c r="S259" s="236"/>
    </row>
    <row r="260" spans="11:19" x14ac:dyDescent="0.25">
      <c r="K260" s="235"/>
      <c r="L260" s="235"/>
      <c r="M260" s="235"/>
      <c r="N260" s="235"/>
      <c r="O260" s="235"/>
      <c r="P260" s="235"/>
      <c r="Q260" s="236"/>
      <c r="R260" s="236"/>
      <c r="S260" s="236"/>
    </row>
    <row r="261" spans="11:19" x14ac:dyDescent="0.25">
      <c r="K261" s="235"/>
      <c r="L261" s="235"/>
      <c r="M261" s="235"/>
      <c r="N261" s="235"/>
      <c r="O261" s="235"/>
      <c r="P261" s="235"/>
      <c r="Q261" s="236"/>
      <c r="R261" s="236"/>
      <c r="S261" s="236"/>
    </row>
    <row r="262" spans="11:19" x14ac:dyDescent="0.25">
      <c r="K262" s="235"/>
      <c r="L262" s="235"/>
      <c r="M262" s="235"/>
      <c r="N262" s="235"/>
      <c r="O262" s="235"/>
      <c r="P262" s="235"/>
      <c r="Q262" s="236"/>
      <c r="R262" s="236"/>
      <c r="S262" s="236"/>
    </row>
    <row r="263" spans="11:19" x14ac:dyDescent="0.25">
      <c r="K263" s="235"/>
      <c r="L263" s="235"/>
      <c r="M263" s="235"/>
      <c r="N263" s="235"/>
      <c r="O263" s="235"/>
      <c r="P263" s="235"/>
      <c r="Q263" s="236"/>
      <c r="R263" s="236"/>
      <c r="S263" s="236"/>
    </row>
    <row r="264" spans="11:19" x14ac:dyDescent="0.25">
      <c r="K264" s="235"/>
      <c r="L264" s="235"/>
      <c r="M264" s="235"/>
      <c r="N264" s="235"/>
      <c r="O264" s="235"/>
      <c r="P264" s="235"/>
      <c r="Q264" s="236"/>
      <c r="R264" s="236"/>
      <c r="S264" s="236"/>
    </row>
    <row r="265" spans="11:19" x14ac:dyDescent="0.25">
      <c r="K265" s="235"/>
      <c r="L265" s="235"/>
      <c r="M265" s="235"/>
      <c r="N265" s="235"/>
      <c r="O265" s="235"/>
      <c r="P265" s="235"/>
      <c r="Q265" s="236"/>
      <c r="R265" s="236"/>
      <c r="S265" s="236"/>
    </row>
    <row r="266" spans="11:19" x14ac:dyDescent="0.25">
      <c r="K266" s="235"/>
      <c r="L266" s="235"/>
      <c r="M266" s="235"/>
      <c r="N266" s="235"/>
      <c r="O266" s="235"/>
      <c r="P266" s="235"/>
      <c r="Q266" s="236"/>
      <c r="R266" s="236"/>
      <c r="S266" s="236"/>
    </row>
    <row r="267" spans="11:19" x14ac:dyDescent="0.25">
      <c r="K267" s="235"/>
      <c r="L267" s="235"/>
      <c r="M267" s="235"/>
      <c r="N267" s="235"/>
      <c r="O267" s="235"/>
      <c r="P267" s="235"/>
      <c r="Q267" s="236"/>
      <c r="R267" s="236"/>
      <c r="S267" s="236"/>
    </row>
    <row r="268" spans="11:19" x14ac:dyDescent="0.25">
      <c r="K268" s="235"/>
      <c r="L268" s="235"/>
      <c r="M268" s="235"/>
      <c r="N268" s="235"/>
      <c r="O268" s="235"/>
      <c r="P268" s="235"/>
      <c r="Q268" s="236"/>
      <c r="R268" s="236"/>
      <c r="S268" s="236"/>
    </row>
    <row r="269" spans="11:19" x14ac:dyDescent="0.25">
      <c r="K269" s="235"/>
      <c r="L269" s="235"/>
      <c r="M269" s="235"/>
      <c r="N269" s="235"/>
      <c r="O269" s="235"/>
      <c r="P269" s="235"/>
      <c r="Q269" s="236"/>
      <c r="R269" s="236"/>
      <c r="S269" s="236"/>
    </row>
    <row r="270" spans="11:19" x14ac:dyDescent="0.25">
      <c r="K270" s="235"/>
      <c r="L270" s="235"/>
      <c r="M270" s="235"/>
      <c r="N270" s="235"/>
      <c r="O270" s="235"/>
      <c r="P270" s="235"/>
      <c r="Q270" s="236"/>
      <c r="R270" s="236"/>
      <c r="S270" s="236"/>
    </row>
    <row r="271" spans="11:19" x14ac:dyDescent="0.25">
      <c r="K271" s="235"/>
      <c r="L271" s="235"/>
      <c r="M271" s="235"/>
      <c r="N271" s="235"/>
      <c r="O271" s="235"/>
      <c r="P271" s="235"/>
      <c r="Q271" s="236"/>
      <c r="R271" s="236"/>
      <c r="S271" s="236"/>
    </row>
    <row r="272" spans="11:19" x14ac:dyDescent="0.25">
      <c r="K272" s="235"/>
      <c r="L272" s="235"/>
      <c r="M272" s="235"/>
      <c r="N272" s="235"/>
      <c r="O272" s="235"/>
      <c r="P272" s="235"/>
      <c r="Q272" s="236"/>
      <c r="R272" s="236"/>
      <c r="S272" s="236"/>
    </row>
    <row r="273" spans="11:19" x14ac:dyDescent="0.25">
      <c r="K273" s="235"/>
      <c r="L273" s="235"/>
      <c r="M273" s="235"/>
      <c r="N273" s="235"/>
      <c r="O273" s="235"/>
      <c r="P273" s="235"/>
      <c r="Q273" s="236"/>
      <c r="R273" s="236"/>
      <c r="S273" s="236"/>
    </row>
    <row r="274" spans="11:19" x14ac:dyDescent="0.25">
      <c r="K274" s="235"/>
      <c r="L274" s="235"/>
      <c r="M274" s="235"/>
      <c r="N274" s="235"/>
      <c r="O274" s="235"/>
      <c r="P274" s="235"/>
      <c r="Q274" s="236"/>
      <c r="R274" s="236"/>
      <c r="S274" s="236"/>
    </row>
    <row r="275" spans="11:19" x14ac:dyDescent="0.25">
      <c r="K275" s="235"/>
      <c r="L275" s="235"/>
      <c r="M275" s="235"/>
      <c r="N275" s="235"/>
      <c r="O275" s="235"/>
      <c r="P275" s="235"/>
      <c r="Q275" s="236"/>
      <c r="R275" s="236"/>
      <c r="S275" s="236"/>
    </row>
    <row r="276" spans="11:19" x14ac:dyDescent="0.25">
      <c r="K276" s="235"/>
      <c r="L276" s="235"/>
      <c r="M276" s="235"/>
      <c r="N276" s="235"/>
      <c r="O276" s="235"/>
      <c r="P276" s="235"/>
      <c r="Q276" s="236"/>
      <c r="R276" s="236"/>
      <c r="S276" s="236"/>
    </row>
    <row r="277" spans="11:19" x14ac:dyDescent="0.25">
      <c r="K277" s="235"/>
      <c r="L277" s="235"/>
      <c r="M277" s="235"/>
      <c r="N277" s="235"/>
      <c r="O277" s="235"/>
      <c r="P277" s="235"/>
      <c r="Q277" s="236"/>
      <c r="R277" s="236"/>
      <c r="S277" s="236"/>
    </row>
    <row r="278" spans="11:19" x14ac:dyDescent="0.25">
      <c r="K278" s="235"/>
      <c r="L278" s="235"/>
      <c r="M278" s="235"/>
      <c r="N278" s="235"/>
      <c r="O278" s="235"/>
      <c r="P278" s="235"/>
      <c r="Q278" s="236"/>
      <c r="R278" s="236"/>
      <c r="S278" s="236"/>
    </row>
    <row r="279" spans="11:19" x14ac:dyDescent="0.25">
      <c r="K279" s="235"/>
      <c r="L279" s="235"/>
      <c r="M279" s="235"/>
      <c r="N279" s="235"/>
      <c r="O279" s="235"/>
      <c r="P279" s="235"/>
      <c r="Q279" s="236"/>
      <c r="R279" s="236"/>
      <c r="S279" s="236"/>
    </row>
    <row r="280" spans="11:19" x14ac:dyDescent="0.25">
      <c r="K280" s="235"/>
      <c r="L280" s="235"/>
      <c r="M280" s="235"/>
      <c r="N280" s="235"/>
      <c r="O280" s="235"/>
      <c r="P280" s="235"/>
      <c r="Q280" s="236"/>
      <c r="R280" s="236"/>
      <c r="S280" s="236"/>
    </row>
    <row r="281" spans="11:19" x14ac:dyDescent="0.25">
      <c r="K281" s="235"/>
      <c r="L281" s="235"/>
      <c r="M281" s="235"/>
      <c r="N281" s="235"/>
      <c r="O281" s="235"/>
      <c r="P281" s="235"/>
      <c r="Q281" s="236"/>
      <c r="R281" s="236"/>
      <c r="S281" s="236"/>
    </row>
    <row r="282" spans="11:19" x14ac:dyDescent="0.25">
      <c r="K282" s="235"/>
      <c r="L282" s="235"/>
      <c r="M282" s="235"/>
      <c r="N282" s="235"/>
      <c r="O282" s="235"/>
      <c r="P282" s="235"/>
      <c r="Q282" s="236"/>
      <c r="R282" s="236"/>
      <c r="S282" s="236"/>
    </row>
    <row r="283" spans="11:19" x14ac:dyDescent="0.25">
      <c r="K283" s="235"/>
      <c r="L283" s="235"/>
      <c r="M283" s="235"/>
      <c r="N283" s="235"/>
      <c r="O283" s="235"/>
      <c r="P283" s="235"/>
      <c r="Q283" s="236"/>
      <c r="R283" s="236"/>
      <c r="S283" s="236"/>
    </row>
    <row r="284" spans="11:19" x14ac:dyDescent="0.25">
      <c r="K284" s="235"/>
      <c r="L284" s="235"/>
      <c r="M284" s="235"/>
      <c r="N284" s="235"/>
      <c r="O284" s="235"/>
      <c r="P284" s="235"/>
      <c r="Q284" s="236"/>
      <c r="R284" s="236"/>
      <c r="S284" s="236"/>
    </row>
    <row r="285" spans="11:19" x14ac:dyDescent="0.25">
      <c r="K285" s="235"/>
      <c r="L285" s="235"/>
      <c r="M285" s="235"/>
      <c r="N285" s="235"/>
      <c r="O285" s="235"/>
      <c r="P285" s="235"/>
      <c r="Q285" s="236"/>
      <c r="R285" s="236"/>
      <c r="S285" s="236"/>
    </row>
    <row r="286" spans="11:19" x14ac:dyDescent="0.25">
      <c r="K286" s="235"/>
      <c r="L286" s="235"/>
      <c r="M286" s="235"/>
      <c r="N286" s="235"/>
      <c r="O286" s="235"/>
      <c r="P286" s="235"/>
      <c r="Q286" s="236"/>
      <c r="R286" s="236"/>
      <c r="S286" s="236"/>
    </row>
    <row r="287" spans="11:19" x14ac:dyDescent="0.25">
      <c r="K287" s="235"/>
      <c r="L287" s="235"/>
      <c r="M287" s="235"/>
      <c r="N287" s="235"/>
      <c r="O287" s="235"/>
      <c r="P287" s="235"/>
      <c r="Q287" s="236"/>
      <c r="R287" s="236"/>
      <c r="S287" s="236"/>
    </row>
    <row r="288" spans="11:19" x14ac:dyDescent="0.25">
      <c r="K288" s="235"/>
      <c r="L288" s="235"/>
      <c r="M288" s="235"/>
      <c r="N288" s="235"/>
      <c r="O288" s="235"/>
      <c r="P288" s="235"/>
      <c r="Q288" s="236"/>
      <c r="R288" s="236"/>
      <c r="S288" s="236"/>
    </row>
    <row r="289" spans="11:19" x14ac:dyDescent="0.25">
      <c r="K289" s="235"/>
      <c r="L289" s="235"/>
      <c r="M289" s="235"/>
      <c r="N289" s="235"/>
      <c r="O289" s="235"/>
      <c r="P289" s="235"/>
      <c r="Q289" s="236"/>
      <c r="R289" s="236"/>
      <c r="S289" s="236"/>
    </row>
    <row r="290" spans="11:19" x14ac:dyDescent="0.25">
      <c r="K290" s="235"/>
      <c r="L290" s="235"/>
      <c r="M290" s="235"/>
      <c r="N290" s="235"/>
      <c r="O290" s="235"/>
      <c r="P290" s="235"/>
      <c r="Q290" s="236"/>
      <c r="R290" s="236"/>
      <c r="S290" s="236"/>
    </row>
    <row r="291" spans="11:19" x14ac:dyDescent="0.25">
      <c r="K291" s="235"/>
      <c r="L291" s="235"/>
      <c r="M291" s="235"/>
      <c r="N291" s="235"/>
      <c r="O291" s="235"/>
      <c r="P291" s="235"/>
      <c r="Q291" s="236"/>
      <c r="R291" s="236"/>
      <c r="S291" s="236"/>
    </row>
    <row r="292" spans="11:19" x14ac:dyDescent="0.25">
      <c r="K292" s="235"/>
      <c r="L292" s="235"/>
      <c r="M292" s="235"/>
      <c r="N292" s="235"/>
      <c r="O292" s="235"/>
      <c r="P292" s="235"/>
      <c r="Q292" s="236"/>
      <c r="R292" s="236"/>
      <c r="S292" s="236"/>
    </row>
    <row r="293" spans="11:19" x14ac:dyDescent="0.25">
      <c r="K293" s="235"/>
      <c r="L293" s="235"/>
      <c r="M293" s="235"/>
      <c r="N293" s="235"/>
      <c r="O293" s="235"/>
      <c r="P293" s="235"/>
      <c r="Q293" s="236"/>
      <c r="R293" s="236"/>
      <c r="S293" s="236"/>
    </row>
    <row r="294" spans="11:19" x14ac:dyDescent="0.25">
      <c r="K294" s="235"/>
      <c r="L294" s="235"/>
      <c r="M294" s="235"/>
      <c r="N294" s="235"/>
      <c r="O294" s="235"/>
      <c r="P294" s="235"/>
      <c r="Q294" s="236"/>
      <c r="R294" s="236"/>
      <c r="S294" s="236"/>
    </row>
    <row r="295" spans="11:19" x14ac:dyDescent="0.25">
      <c r="K295" s="235"/>
      <c r="L295" s="235"/>
      <c r="M295" s="235"/>
      <c r="N295" s="235"/>
      <c r="O295" s="235"/>
      <c r="P295" s="235"/>
      <c r="Q295" s="236"/>
      <c r="R295" s="236"/>
      <c r="S295" s="236"/>
    </row>
    <row r="296" spans="11:19" x14ac:dyDescent="0.25">
      <c r="K296" s="235"/>
      <c r="L296" s="235"/>
      <c r="M296" s="235"/>
      <c r="N296" s="235"/>
      <c r="O296" s="235"/>
      <c r="P296" s="235"/>
      <c r="Q296" s="236"/>
      <c r="R296" s="236"/>
      <c r="S296" s="236"/>
    </row>
    <row r="297" spans="11:19" x14ac:dyDescent="0.25">
      <c r="K297" s="235"/>
      <c r="L297" s="235"/>
      <c r="M297" s="235"/>
      <c r="N297" s="235"/>
      <c r="O297" s="235"/>
      <c r="P297" s="235"/>
      <c r="Q297" s="236"/>
      <c r="R297" s="236"/>
      <c r="S297" s="236"/>
    </row>
    <row r="298" spans="11:19" x14ac:dyDescent="0.25">
      <c r="K298" s="235"/>
      <c r="L298" s="235"/>
      <c r="M298" s="235"/>
      <c r="N298" s="235"/>
      <c r="O298" s="235"/>
      <c r="P298" s="235"/>
      <c r="Q298" s="236"/>
      <c r="R298" s="236"/>
      <c r="S298" s="236"/>
    </row>
    <row r="299" spans="11:19" x14ac:dyDescent="0.25">
      <c r="K299" s="235"/>
      <c r="L299" s="235"/>
      <c r="M299" s="235"/>
      <c r="N299" s="235"/>
      <c r="O299" s="235"/>
      <c r="P299" s="235"/>
      <c r="Q299" s="236"/>
      <c r="R299" s="236"/>
      <c r="S299" s="236"/>
    </row>
    <row r="300" spans="11:19" x14ac:dyDescent="0.25">
      <c r="K300" s="235"/>
      <c r="L300" s="235"/>
      <c r="M300" s="235"/>
      <c r="N300" s="235"/>
      <c r="O300" s="235"/>
      <c r="P300" s="235"/>
      <c r="Q300" s="236"/>
      <c r="R300" s="236"/>
      <c r="S300" s="236"/>
    </row>
    <row r="301" spans="11:19" x14ac:dyDescent="0.25">
      <c r="K301" s="235"/>
      <c r="L301" s="235"/>
      <c r="M301" s="235"/>
      <c r="N301" s="235"/>
      <c r="O301" s="235"/>
      <c r="P301" s="235"/>
      <c r="Q301" s="236"/>
      <c r="R301" s="236"/>
      <c r="S301" s="236"/>
    </row>
    <row r="302" spans="11:19" x14ac:dyDescent="0.25">
      <c r="K302" s="235"/>
      <c r="L302" s="235"/>
      <c r="M302" s="235"/>
      <c r="N302" s="235"/>
      <c r="O302" s="235"/>
      <c r="P302" s="235"/>
      <c r="Q302" s="236"/>
      <c r="R302" s="236"/>
      <c r="S302" s="236"/>
    </row>
    <row r="303" spans="11:19" x14ac:dyDescent="0.25">
      <c r="K303" s="235"/>
      <c r="L303" s="235"/>
      <c r="M303" s="235"/>
      <c r="N303" s="235"/>
      <c r="O303" s="235"/>
      <c r="P303" s="235"/>
      <c r="Q303" s="236"/>
      <c r="R303" s="236"/>
      <c r="S303" s="236"/>
    </row>
    <row r="304" spans="11:19" x14ac:dyDescent="0.25">
      <c r="K304" s="235"/>
      <c r="L304" s="235"/>
      <c r="M304" s="235"/>
      <c r="N304" s="235"/>
      <c r="O304" s="235"/>
      <c r="P304" s="235"/>
      <c r="Q304" s="236"/>
      <c r="R304" s="236"/>
      <c r="S304" s="236"/>
    </row>
    <row r="305" spans="11:19" x14ac:dyDescent="0.25">
      <c r="K305" s="235"/>
      <c r="L305" s="235"/>
      <c r="M305" s="235"/>
      <c r="N305" s="235"/>
      <c r="O305" s="235"/>
      <c r="P305" s="235"/>
      <c r="Q305" s="236"/>
      <c r="R305" s="236"/>
      <c r="S305" s="236"/>
    </row>
    <row r="306" spans="11:19" x14ac:dyDescent="0.25">
      <c r="K306" s="235"/>
      <c r="L306" s="235"/>
      <c r="M306" s="235"/>
      <c r="N306" s="235"/>
      <c r="O306" s="235"/>
      <c r="P306" s="235"/>
      <c r="Q306" s="236"/>
      <c r="R306" s="236"/>
      <c r="S306" s="236"/>
    </row>
    <row r="307" spans="11:19" x14ac:dyDescent="0.25">
      <c r="K307" s="235"/>
      <c r="L307" s="235"/>
      <c r="M307" s="235"/>
      <c r="N307" s="235"/>
      <c r="O307" s="235"/>
      <c r="P307" s="235"/>
      <c r="Q307" s="236"/>
      <c r="R307" s="236"/>
      <c r="S307" s="236"/>
    </row>
    <row r="308" spans="11:19" x14ac:dyDescent="0.25">
      <c r="K308" s="235"/>
      <c r="L308" s="235"/>
      <c r="M308" s="235"/>
      <c r="N308" s="235"/>
      <c r="O308" s="235"/>
      <c r="P308" s="235"/>
      <c r="Q308" s="236"/>
      <c r="R308" s="236"/>
      <c r="S308" s="236"/>
    </row>
    <row r="309" spans="11:19" x14ac:dyDescent="0.25">
      <c r="K309" s="235"/>
      <c r="L309" s="235"/>
      <c r="M309" s="235"/>
      <c r="N309" s="235"/>
      <c r="O309" s="235"/>
      <c r="P309" s="235"/>
      <c r="Q309" s="236"/>
      <c r="R309" s="236"/>
      <c r="S309" s="236"/>
    </row>
    <row r="310" spans="11:19" x14ac:dyDescent="0.25">
      <c r="K310" s="235"/>
      <c r="L310" s="235"/>
      <c r="M310" s="235"/>
      <c r="N310" s="235"/>
      <c r="O310" s="235"/>
      <c r="P310" s="235"/>
      <c r="Q310" s="236"/>
      <c r="R310" s="236"/>
      <c r="S310" s="236"/>
    </row>
    <row r="311" spans="11:19" x14ac:dyDescent="0.25">
      <c r="K311" s="235"/>
      <c r="L311" s="235"/>
      <c r="M311" s="235"/>
      <c r="N311" s="235"/>
      <c r="O311" s="235"/>
      <c r="P311" s="235"/>
      <c r="Q311" s="236"/>
      <c r="R311" s="236"/>
      <c r="S311" s="236"/>
    </row>
    <row r="312" spans="11:19" x14ac:dyDescent="0.25">
      <c r="K312" s="235"/>
      <c r="L312" s="235"/>
      <c r="M312" s="235"/>
      <c r="N312" s="235"/>
      <c r="O312" s="235"/>
      <c r="P312" s="235"/>
      <c r="Q312" s="236"/>
      <c r="R312" s="236"/>
      <c r="S312" s="236"/>
    </row>
    <row r="313" spans="11:19" x14ac:dyDescent="0.25">
      <c r="K313" s="235"/>
      <c r="L313" s="235"/>
      <c r="M313" s="235"/>
      <c r="N313" s="235"/>
      <c r="O313" s="235"/>
      <c r="P313" s="235"/>
      <c r="Q313" s="236"/>
      <c r="R313" s="236"/>
      <c r="S313" s="236"/>
    </row>
    <row r="314" spans="11:19" x14ac:dyDescent="0.25">
      <c r="K314" s="235"/>
      <c r="L314" s="235"/>
      <c r="M314" s="235"/>
      <c r="N314" s="235"/>
      <c r="O314" s="235"/>
      <c r="P314" s="235"/>
      <c r="Q314" s="236"/>
      <c r="R314" s="236"/>
      <c r="S314" s="236"/>
    </row>
    <row r="315" spans="11:19" x14ac:dyDescent="0.25">
      <c r="K315" s="235"/>
      <c r="L315" s="235"/>
      <c r="M315" s="235"/>
      <c r="N315" s="235"/>
      <c r="O315" s="235"/>
      <c r="P315" s="235"/>
      <c r="Q315" s="236"/>
      <c r="R315" s="236"/>
      <c r="S315" s="236"/>
    </row>
    <row r="316" spans="11:19" x14ac:dyDescent="0.25">
      <c r="K316" s="235"/>
      <c r="L316" s="235"/>
      <c r="M316" s="235"/>
      <c r="N316" s="235"/>
      <c r="O316" s="235"/>
      <c r="P316" s="235"/>
      <c r="Q316" s="236"/>
      <c r="R316" s="236"/>
      <c r="S316" s="236"/>
    </row>
    <row r="317" spans="11:19" x14ac:dyDescent="0.25">
      <c r="K317" s="235"/>
      <c r="L317" s="235"/>
      <c r="M317" s="235"/>
      <c r="N317" s="235"/>
      <c r="O317" s="235"/>
      <c r="P317" s="235"/>
      <c r="Q317" s="236"/>
      <c r="R317" s="236"/>
      <c r="S317" s="236"/>
    </row>
    <row r="318" spans="11:19" x14ac:dyDescent="0.25">
      <c r="K318" s="235"/>
      <c r="L318" s="235"/>
      <c r="M318" s="235"/>
      <c r="N318" s="235"/>
      <c r="O318" s="235"/>
      <c r="P318" s="235"/>
      <c r="Q318" s="236"/>
      <c r="R318" s="236"/>
      <c r="S318" s="236"/>
    </row>
    <row r="319" spans="11:19" x14ac:dyDescent="0.25">
      <c r="K319" s="235"/>
      <c r="L319" s="235"/>
      <c r="M319" s="235"/>
      <c r="N319" s="235"/>
      <c r="O319" s="235"/>
      <c r="P319" s="235"/>
      <c r="Q319" s="236"/>
      <c r="R319" s="236"/>
      <c r="S319" s="236"/>
    </row>
    <row r="320" spans="11:19" x14ac:dyDescent="0.25">
      <c r="K320" s="235"/>
      <c r="L320" s="235"/>
      <c r="M320" s="235"/>
      <c r="N320" s="235"/>
      <c r="O320" s="235"/>
      <c r="P320" s="235"/>
      <c r="Q320" s="236"/>
      <c r="R320" s="236"/>
      <c r="S320" s="236"/>
    </row>
    <row r="321" spans="11:19" x14ac:dyDescent="0.25">
      <c r="K321" s="235"/>
      <c r="L321" s="235"/>
      <c r="M321" s="235"/>
      <c r="N321" s="235"/>
      <c r="O321" s="235"/>
      <c r="P321" s="235"/>
      <c r="Q321" s="236"/>
      <c r="R321" s="236"/>
      <c r="S321" s="236"/>
    </row>
    <row r="322" spans="11:19" x14ac:dyDescent="0.25">
      <c r="K322" s="235"/>
      <c r="L322" s="235"/>
      <c r="M322" s="235"/>
      <c r="N322" s="235"/>
      <c r="O322" s="235"/>
      <c r="P322" s="235"/>
      <c r="Q322" s="236"/>
      <c r="R322" s="236"/>
      <c r="S322" s="236"/>
    </row>
    <row r="323" spans="11:19" x14ac:dyDescent="0.25">
      <c r="K323" s="235"/>
      <c r="L323" s="235"/>
      <c r="M323" s="235"/>
      <c r="N323" s="235"/>
      <c r="O323" s="235"/>
      <c r="P323" s="235"/>
      <c r="Q323" s="236"/>
      <c r="R323" s="236"/>
      <c r="S323" s="236"/>
    </row>
    <row r="324" spans="11:19" x14ac:dyDescent="0.25">
      <c r="K324" s="235"/>
      <c r="L324" s="235"/>
      <c r="M324" s="235"/>
      <c r="N324" s="235"/>
      <c r="O324" s="235"/>
      <c r="P324" s="235"/>
      <c r="Q324" s="236"/>
      <c r="R324" s="236"/>
      <c r="S324" s="236"/>
    </row>
    <row r="325" spans="11:19" x14ac:dyDescent="0.25">
      <c r="K325" s="235"/>
      <c r="L325" s="235"/>
      <c r="M325" s="235"/>
      <c r="N325" s="235"/>
      <c r="O325" s="235"/>
      <c r="P325" s="235"/>
      <c r="Q325" s="236"/>
      <c r="R325" s="236"/>
      <c r="S325" s="236"/>
    </row>
    <row r="326" spans="11:19" x14ac:dyDescent="0.25">
      <c r="K326" s="235"/>
      <c r="L326" s="235"/>
      <c r="M326" s="235"/>
      <c r="N326" s="235"/>
      <c r="O326" s="235"/>
      <c r="P326" s="235"/>
      <c r="Q326" s="236"/>
      <c r="R326" s="236"/>
      <c r="S326" s="236"/>
    </row>
    <row r="327" spans="11:19" x14ac:dyDescent="0.25">
      <c r="K327" s="235"/>
      <c r="L327" s="235"/>
      <c r="M327" s="235"/>
      <c r="N327" s="235"/>
      <c r="O327" s="235"/>
      <c r="P327" s="235"/>
      <c r="Q327" s="236"/>
      <c r="R327" s="236"/>
      <c r="S327" s="236"/>
    </row>
    <row r="328" spans="11:19" x14ac:dyDescent="0.25">
      <c r="K328" s="235"/>
      <c r="L328" s="235"/>
      <c r="M328" s="235"/>
      <c r="N328" s="235"/>
      <c r="O328" s="235"/>
      <c r="P328" s="235"/>
      <c r="Q328" s="236"/>
      <c r="R328" s="236"/>
      <c r="S328" s="236"/>
    </row>
    <row r="329" spans="11:19" x14ac:dyDescent="0.25">
      <c r="K329" s="235"/>
      <c r="L329" s="235"/>
      <c r="M329" s="235"/>
      <c r="N329" s="235"/>
      <c r="O329" s="235"/>
      <c r="P329" s="235"/>
      <c r="Q329" s="236"/>
      <c r="R329" s="236"/>
      <c r="S329" s="236"/>
    </row>
    <row r="330" spans="11:19" x14ac:dyDescent="0.25">
      <c r="K330" s="235"/>
      <c r="L330" s="235"/>
      <c r="M330" s="235"/>
      <c r="N330" s="235"/>
      <c r="O330" s="235"/>
      <c r="P330" s="235"/>
      <c r="Q330" s="236"/>
      <c r="R330" s="236"/>
      <c r="S330" s="236"/>
    </row>
    <row r="331" spans="11:19" x14ac:dyDescent="0.25">
      <c r="K331" s="235"/>
      <c r="L331" s="235"/>
      <c r="M331" s="235"/>
      <c r="N331" s="235"/>
      <c r="O331" s="235"/>
      <c r="P331" s="235"/>
      <c r="Q331" s="236"/>
      <c r="R331" s="236"/>
      <c r="S331" s="236"/>
    </row>
  </sheetData>
  <mergeCells count="35">
    <mergeCell ref="C7:F7"/>
    <mergeCell ref="A1:R1"/>
    <mergeCell ref="A2:R2"/>
    <mergeCell ref="A3:R3"/>
    <mergeCell ref="A5:F5"/>
    <mergeCell ref="H5:L5"/>
    <mergeCell ref="N5:Q5"/>
    <mergeCell ref="C6:F6"/>
    <mergeCell ref="H6:J6"/>
    <mergeCell ref="K6:L6"/>
    <mergeCell ref="N6:O6"/>
    <mergeCell ref="P6:Q6"/>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E29:G29"/>
    <mergeCell ref="D56:G56"/>
    <mergeCell ref="C19:F19"/>
    <mergeCell ref="A21:F21"/>
    <mergeCell ref="C24:F24"/>
    <mergeCell ref="C25:F25"/>
    <mergeCell ref="C26:F26"/>
    <mergeCell ref="C23:F23"/>
  </mergeCells>
  <phoneticPr fontId="1" type="noConversion"/>
  <dataValidations count="1">
    <dataValidation type="decimal" errorStyle="warning" allowBlank="1" showErrorMessage="1" errorTitle="输入错误！" error="温度超限，请在检查数据后重新输入！" sqref="L57" xr:uid="{00000000-0002-0000-03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53340</xdr:colOff>
                <xdr:row>136</xdr:row>
                <xdr:rowOff>68580</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137160</xdr:rowOff>
                  </from>
                  <to>
                    <xdr:col>6</xdr:col>
                    <xdr:colOff>137160</xdr:colOff>
                    <xdr:row>17</xdr:row>
                    <xdr:rowOff>175260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137160</xdr:rowOff>
                  </from>
                  <to>
                    <xdr:col>6</xdr:col>
                    <xdr:colOff>137160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22860</xdr:rowOff>
                  </from>
                  <to>
                    <xdr:col>6</xdr:col>
                    <xdr:colOff>137160</xdr:colOff>
                    <xdr:row>23</xdr:row>
                    <xdr:rowOff>205740</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53340</xdr:rowOff>
                  </from>
                  <to>
                    <xdr:col>15</xdr:col>
                    <xdr:colOff>480060</xdr:colOff>
                    <xdr:row>48</xdr:row>
                    <xdr:rowOff>60960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289560</xdr:colOff>
                    <xdr:row>5</xdr:row>
                    <xdr:rowOff>137160</xdr:rowOff>
                  </from>
                  <to>
                    <xdr:col>10</xdr:col>
                    <xdr:colOff>266700</xdr:colOff>
                    <xdr:row>6</xdr:row>
                    <xdr:rowOff>213360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22860</xdr:rowOff>
                  </from>
                  <to>
                    <xdr:col>13</xdr:col>
                    <xdr:colOff>480060</xdr:colOff>
                    <xdr:row>6</xdr:row>
                    <xdr:rowOff>205740</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22860</xdr:rowOff>
                  </from>
                  <to>
                    <xdr:col>16</xdr:col>
                    <xdr:colOff>632460</xdr:colOff>
                    <xdr:row>27</xdr:row>
                    <xdr:rowOff>22860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91440</xdr:rowOff>
                  </from>
                  <to>
                    <xdr:col>6</xdr:col>
                    <xdr:colOff>800100</xdr:colOff>
                    <xdr:row>14</xdr:row>
                    <xdr:rowOff>99060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91440</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137160</xdr:colOff>
                    <xdr:row>20</xdr:row>
                    <xdr:rowOff>22860</xdr:rowOff>
                  </from>
                  <to>
                    <xdr:col>6</xdr:col>
                    <xdr:colOff>784860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137160</xdr:colOff>
                    <xdr:row>4</xdr:row>
                    <xdr:rowOff>99060</xdr:rowOff>
                  </from>
                  <to>
                    <xdr:col>6</xdr:col>
                    <xdr:colOff>800100</xdr:colOff>
                    <xdr:row>8</xdr:row>
                    <xdr:rowOff>137160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449580</xdr:colOff>
                    <xdr:row>10</xdr:row>
                    <xdr:rowOff>106680</xdr:rowOff>
                  </from>
                  <to>
                    <xdr:col>5</xdr:col>
                    <xdr:colOff>457200</xdr:colOff>
                    <xdr:row>11</xdr:row>
                    <xdr:rowOff>91440</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449580</xdr:colOff>
                    <xdr:row>11</xdr:row>
                    <xdr:rowOff>251460</xdr:rowOff>
                  </from>
                  <to>
                    <xdr:col>5</xdr:col>
                    <xdr:colOff>457200</xdr:colOff>
                    <xdr:row>12</xdr:row>
                    <xdr:rowOff>167640</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746760</xdr:colOff>
                    <xdr:row>40</xdr:row>
                    <xdr:rowOff>137160</xdr:rowOff>
                  </from>
                  <to>
                    <xdr:col>17</xdr:col>
                    <xdr:colOff>53340</xdr:colOff>
                    <xdr:row>43</xdr:row>
                    <xdr:rowOff>60960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739140</xdr:colOff>
                    <xdr:row>37</xdr:row>
                    <xdr:rowOff>22860</xdr:rowOff>
                  </from>
                  <to>
                    <xdr:col>17</xdr:col>
                    <xdr:colOff>22860</xdr:colOff>
                    <xdr:row>39</xdr:row>
                    <xdr:rowOff>137160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708660</xdr:colOff>
                    <xdr:row>44</xdr:row>
                    <xdr:rowOff>99060</xdr:rowOff>
                  </from>
                  <to>
                    <xdr:col>17</xdr:col>
                    <xdr:colOff>22860</xdr:colOff>
                    <xdr:row>47</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XFC3"/>
  <sheetViews>
    <sheetView showGridLines="0" topLeftCell="A79" zoomScale="40" zoomScaleNormal="40" workbookViewId="0">
      <selection activeCell="G133" sqref="G133"/>
    </sheetView>
  </sheetViews>
  <sheetFormatPr defaultColWidth="0" defaultRowHeight="14.4" x14ac:dyDescent="0.25"/>
  <cols>
    <col min="1" max="1" width="8.21875" style="4" customWidth="1"/>
    <col min="2" max="2" width="8" style="4" customWidth="1"/>
    <col min="3" max="3" width="7.21875" style="4" customWidth="1"/>
    <col min="4" max="4" width="8" style="4" customWidth="1"/>
    <col min="5" max="5" width="8.21875" style="4" customWidth="1"/>
    <col min="6" max="6" width="7.88671875" style="4" customWidth="1"/>
    <col min="7" max="9" width="9" style="4" customWidth="1"/>
    <col min="10" max="10" width="8.33203125" style="4" customWidth="1"/>
    <col min="11" max="14" width="9" style="4" customWidth="1"/>
    <col min="15" max="15" width="7.88671875" style="4" customWidth="1"/>
    <col min="16" max="16" width="6.33203125" style="4" customWidth="1"/>
    <col min="17" max="17" width="7.33203125" style="4" customWidth="1"/>
    <col min="18" max="18" width="6.88671875" style="4" customWidth="1"/>
    <col min="19" max="19" width="9" style="4" customWidth="1"/>
    <col min="20" max="16383" width="9" style="4" hidden="1"/>
    <col min="16384" max="16384" width="4.21875" style="4" hidden="1" customWidth="1"/>
  </cols>
  <sheetData>
    <row r="1" spans="1:19" s="1" customFormat="1" ht="39.75" customHeight="1" x14ac:dyDescent="0.25">
      <c r="A1" s="430" t="s">
        <v>105</v>
      </c>
      <c r="B1" s="430"/>
      <c r="C1" s="430"/>
      <c r="D1" s="430"/>
      <c r="E1" s="430"/>
      <c r="F1" s="430"/>
      <c r="G1" s="430"/>
      <c r="H1" s="430"/>
      <c r="I1" s="430"/>
      <c r="J1" s="430"/>
      <c r="K1" s="430"/>
      <c r="L1" s="430"/>
      <c r="M1" s="430"/>
      <c r="N1" s="430"/>
      <c r="O1" s="430"/>
      <c r="P1" s="430"/>
      <c r="Q1" s="430"/>
      <c r="R1" s="430"/>
      <c r="S1" s="430"/>
    </row>
    <row r="2" spans="1:19" s="471" customFormat="1" ht="24" customHeight="1" x14ac:dyDescent="0.25">
      <c r="A2" s="471" t="s">
        <v>64</v>
      </c>
    </row>
    <row r="3" spans="1:19" s="1" customFormat="1" ht="32.25" customHeight="1" x14ac:dyDescent="0.25">
      <c r="A3" s="471" t="s">
        <v>106</v>
      </c>
      <c r="B3" s="471"/>
      <c r="C3" s="471"/>
      <c r="D3" s="471"/>
      <c r="E3" s="471"/>
      <c r="F3" s="471"/>
      <c r="G3" s="471"/>
      <c r="H3" s="471"/>
      <c r="I3" s="471"/>
      <c r="J3" s="471"/>
      <c r="K3" s="471"/>
      <c r="L3" s="471"/>
      <c r="M3" s="471"/>
      <c r="N3" s="471"/>
      <c r="O3" s="471"/>
      <c r="P3" s="471"/>
      <c r="Q3" s="471"/>
      <c r="R3" s="471"/>
      <c r="S3" s="471"/>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76440-09D3-4980-BE67-BBFA7B80AE41}">
  <sheetPr codeName="Sheet6"/>
  <dimension ref="A1"/>
  <sheetViews>
    <sheetView workbookViewId="0">
      <selection activeCell="D12" sqref="D12"/>
    </sheetView>
  </sheetViews>
  <sheetFormatPr defaultRowHeight="14.4" x14ac:dyDescent="0.25"/>
  <sheetData/>
  <phoneticPr fontId="1" type="noConversion"/>
  <pageMargins left="0.7" right="0.7" top="0.75" bottom="0.75" header="0.3" footer="0.3"/>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Input</vt:lpstr>
      <vt:lpstr>Calculation</vt:lpstr>
      <vt:lpstr>W.H curve</vt:lpstr>
      <vt:lpstr>erosion model</vt:lpstr>
      <vt:lpstr>calculation2</vt:lpstr>
      <vt:lpstr>User Manual</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1002124708@qq.com</cp:lastModifiedBy>
  <cp:lastPrinted>2014-04-24T08:17:03Z</cp:lastPrinted>
  <dcterms:created xsi:type="dcterms:W3CDTF">2006-09-13T11:21:51Z</dcterms:created>
  <dcterms:modified xsi:type="dcterms:W3CDTF">2026-07-18T06:08:22Z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